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mb\Documents\Church Treasurer\2021 Accounts\"/>
    </mc:Choice>
  </mc:AlternateContent>
  <xr:revisionPtr revIDLastSave="0" documentId="8_{699A1B3C-B565-5A42-891D-AEFE01C70C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5" sheetId="2" r:id="rId2"/>
    <sheet name="Sheet6" sheetId="3" r:id="rId3"/>
    <sheet name="Sheet4" sheetId="4" r:id="rId4"/>
    <sheet name="Sheet2" sheetId="5" r:id="rId5"/>
    <sheet name="Sheet3" sheetId="6" r:id="rId6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I29" i="1"/>
  <c r="H28" i="1"/>
  <c r="I47" i="1"/>
  <c r="H32" i="1"/>
  <c r="F33" i="1"/>
  <c r="F47" i="1"/>
  <c r="H36" i="1"/>
  <c r="H39" i="1"/>
  <c r="H38" i="1"/>
  <c r="H37" i="1"/>
  <c r="H41" i="1"/>
  <c r="H42" i="1"/>
  <c r="H46" i="1"/>
  <c r="H44" i="1"/>
  <c r="H35" i="1"/>
  <c r="H43" i="1"/>
  <c r="H45" i="1"/>
  <c r="H40" i="1"/>
  <c r="G47" i="1"/>
  <c r="E47" i="1"/>
  <c r="E22" i="1"/>
  <c r="E28" i="1"/>
  <c r="E9" i="1"/>
  <c r="G10" i="1"/>
  <c r="E10" i="1"/>
  <c r="E12" i="1"/>
  <c r="F28" i="1"/>
  <c r="F29" i="1"/>
  <c r="F12" i="1"/>
  <c r="G17" i="1"/>
  <c r="G28" i="1"/>
  <c r="G9" i="1"/>
  <c r="H14" i="1"/>
  <c r="H15" i="1"/>
  <c r="H16" i="1"/>
  <c r="H17" i="1"/>
  <c r="H18" i="1"/>
  <c r="H20" i="1"/>
  <c r="H22" i="1"/>
  <c r="H23" i="1"/>
  <c r="H24" i="1"/>
  <c r="H26" i="1"/>
  <c r="H27" i="1"/>
  <c r="H7" i="1"/>
  <c r="H8" i="1"/>
  <c r="H11" i="1"/>
  <c r="I21" i="5"/>
  <c r="H63" i="1"/>
  <c r="H21" i="5"/>
  <c r="H23" i="5"/>
  <c r="H14" i="5"/>
  <c r="H82" i="1"/>
  <c r="I28" i="1"/>
  <c r="H15" i="5"/>
  <c r="I12" i="1"/>
  <c r="I50" i="1"/>
  <c r="I52" i="1"/>
  <c r="I54" i="1"/>
  <c r="K14" i="5"/>
  <c r="H16" i="5"/>
  <c r="K16" i="5"/>
  <c r="H24" i="5"/>
  <c r="K27" i="5"/>
  <c r="I79" i="1"/>
  <c r="H53" i="1"/>
  <c r="H65" i="1"/>
  <c r="H68" i="1"/>
  <c r="I65" i="1"/>
  <c r="I68" i="1"/>
  <c r="H79" i="1"/>
  <c r="J17" i="5"/>
  <c r="I17" i="5"/>
  <c r="G17" i="5"/>
  <c r="K19" i="5"/>
  <c r="J24" i="5"/>
  <c r="G24" i="5"/>
  <c r="K23" i="5"/>
  <c r="K22" i="5"/>
  <c r="K20" i="5"/>
  <c r="K13" i="5"/>
  <c r="H17" i="5"/>
  <c r="K15" i="5"/>
  <c r="K21" i="5"/>
  <c r="K24" i="5"/>
  <c r="I24" i="5"/>
  <c r="K17" i="5"/>
  <c r="K25" i="5"/>
  <c r="G12" i="1"/>
  <c r="G29" i="1"/>
  <c r="G48" i="1"/>
  <c r="G50" i="1"/>
  <c r="G52" i="1"/>
  <c r="E29" i="1"/>
  <c r="E48" i="1"/>
  <c r="E50" i="1"/>
  <c r="E51" i="1"/>
  <c r="H10" i="1"/>
  <c r="H12" i="1"/>
  <c r="H29" i="1"/>
  <c r="F48" i="1"/>
  <c r="F50" i="1"/>
  <c r="F52" i="1"/>
  <c r="H33" i="1"/>
  <c r="H47" i="1"/>
  <c r="H9" i="1"/>
  <c r="G54" i="1"/>
  <c r="H52" i="1"/>
  <c r="H54" i="1"/>
  <c r="F54" i="1"/>
  <c r="H48" i="1"/>
  <c r="H50" i="1"/>
</calcChain>
</file>

<file path=xl/sharedStrings.xml><?xml version="1.0" encoding="utf-8"?>
<sst xmlns="http://schemas.openxmlformats.org/spreadsheetml/2006/main" count="219" uniqueCount="158">
  <si>
    <t xml:space="preserve">Parochial Church Council of St. John’s Church,  Bishopsteignton                             </t>
  </si>
  <si>
    <t>Receipts and Payments Accounts</t>
  </si>
  <si>
    <t>Note</t>
  </si>
  <si>
    <t>Unrestricted</t>
  </si>
  <si>
    <t>Restricted</t>
  </si>
  <si>
    <t>Total</t>
  </si>
  <si>
    <t>Fund</t>
  </si>
  <si>
    <t>Designated</t>
  </si>
  <si>
    <t>RECEIPTS</t>
  </si>
  <si>
    <t>£</t>
  </si>
  <si>
    <t>Voluntary receipts:</t>
  </si>
  <si>
    <t xml:space="preserve">         -</t>
  </si>
  <si>
    <t xml:space="preserve">Collections at services                                                                </t>
  </si>
  <si>
    <t>Legacies</t>
  </si>
  <si>
    <t>All other giving/voluntary receipts</t>
  </si>
  <si>
    <t xml:space="preserve">Gift Aid recovered                         </t>
  </si>
  <si>
    <t>Activities for generating funds</t>
  </si>
  <si>
    <t xml:space="preserve">Parish Chronicle (sales and advertising)                                </t>
  </si>
  <si>
    <t>100 club income</t>
  </si>
  <si>
    <t>Church Building  Bells Roof non gift aid/GA</t>
  </si>
  <si>
    <t xml:space="preserve">Harvest Gift Day                                                                    </t>
  </si>
  <si>
    <t>Church Fund Raising</t>
  </si>
  <si>
    <t>Church activities:</t>
  </si>
  <si>
    <t>Fees for weddings, funerals, etc for St John's</t>
  </si>
  <si>
    <t>Fund raising for charities</t>
  </si>
  <si>
    <t>Other church activities</t>
  </si>
  <si>
    <t>Other Sources of Funds:</t>
  </si>
  <si>
    <t xml:space="preserve">VAT rebate                                                                                 </t>
  </si>
  <si>
    <t>(LPOW for Church Building)</t>
  </si>
  <si>
    <t>Investment income</t>
  </si>
  <si>
    <t>Interest on deposit and current Accounts</t>
  </si>
  <si>
    <t>Total Receipts</t>
  </si>
  <si>
    <t>PAYMENTS</t>
  </si>
  <si>
    <t>Diocesan parish share</t>
  </si>
  <si>
    <t xml:space="preserve">Church running Expenses                                                                   </t>
  </si>
  <si>
    <t xml:space="preserve">Clergy expenses                                                                                     </t>
  </si>
  <si>
    <t>Salaries</t>
  </si>
  <si>
    <t xml:space="preserve">Routine building maintenance                                                               </t>
  </si>
  <si>
    <t>Roof Repairs</t>
  </si>
  <si>
    <t>Garden of Rest Maintenance</t>
  </si>
  <si>
    <t>Organ</t>
  </si>
  <si>
    <t>Mission Giving and donation</t>
  </si>
  <si>
    <t xml:space="preserve">Administration charges                                                                           </t>
  </si>
  <si>
    <t>Bells Costs</t>
  </si>
  <si>
    <t xml:space="preserve">Costs of generating funds:                                                                          </t>
  </si>
  <si>
    <t xml:space="preserve">Chronicle expenses                                                                               </t>
  </si>
  <si>
    <t xml:space="preserve">Fund raising expenses  inc 100 Club                                                                         </t>
  </si>
  <si>
    <t>Total Payments</t>
  </si>
  <si>
    <t>Excess of Receipts over Payments</t>
  </si>
  <si>
    <t>Net Gain on investments</t>
  </si>
  <si>
    <t>Transfers between funds</t>
  </si>
  <si>
    <t>Net assets  1 January</t>
  </si>
  <si>
    <t>Net assets 31 December</t>
  </si>
  <si>
    <t>Statement of assets and liabilities</t>
  </si>
  <si>
    <t>Assets</t>
  </si>
  <si>
    <t>Cash funds</t>
  </si>
  <si>
    <t>Bank current accounts:</t>
  </si>
  <si>
    <t xml:space="preserve">Co-op Current Account 1                             </t>
  </si>
  <si>
    <t>Lloyds 100 club account</t>
  </si>
  <si>
    <t>Deposit account</t>
  </si>
  <si>
    <t>Assets retained for Church use</t>
  </si>
  <si>
    <t>Investment Assets</t>
  </si>
  <si>
    <t>CBF Church of England Investment Fund 754.62 share at market value 31 December</t>
  </si>
  <si>
    <t>Total Net funds</t>
  </si>
  <si>
    <t>The following creditors and debtors details are for information only, and are not adjusted in the annual receipts</t>
  </si>
  <si>
    <t>and payments figures. They are included to aid understanding of the financial position as at the year end</t>
  </si>
  <si>
    <t>Creditors</t>
  </si>
  <si>
    <t>100 club pre paid for 2020</t>
  </si>
  <si>
    <t>Organist fee – salaries</t>
  </si>
  <si>
    <t>Debtors</t>
  </si>
  <si>
    <t xml:space="preserve">Parochial Church Council of St. John’s Church, Bishopsteignton                             </t>
  </si>
  <si>
    <t>Financial Statement for the Year Ended 31 December 2019</t>
  </si>
  <si>
    <t>Notes to the accounts</t>
  </si>
  <si>
    <t>The financial statements of the PC have been prepared in accordance with the Church Accounting</t>
  </si>
  <si>
    <t>Regulations 2006 using the Receipts and Payments basis</t>
  </si>
  <si>
    <t>The movement in designated and restricted funds during the year were:</t>
  </si>
  <si>
    <t>Balance</t>
  </si>
  <si>
    <t>1 January</t>
  </si>
  <si>
    <t>Receipts</t>
  </si>
  <si>
    <t>Payments</t>
  </si>
  <si>
    <t>Transfer</t>
  </si>
  <si>
    <t>31 December</t>
  </si>
  <si>
    <r>
      <t>R</t>
    </r>
    <r>
      <rPr>
        <b/>
        <sz val="10"/>
        <color rgb="FF000000"/>
        <rFont val="Calibri"/>
        <family val="2"/>
      </rPr>
      <t>estricted</t>
    </r>
  </si>
  <si>
    <t>Tower Fund</t>
  </si>
  <si>
    <t>Church maintenance</t>
  </si>
  <si>
    <t>Garden of Rest Fund (for maintenance of the garden)</t>
  </si>
  <si>
    <t>Bells Fund (for the church bells)</t>
  </si>
  <si>
    <t>Organ Fund</t>
  </si>
  <si>
    <r>
      <t>D</t>
    </r>
    <r>
      <rPr>
        <b/>
        <sz val="10"/>
        <color rgb="FF000000"/>
        <rFont val="Calibri"/>
        <family val="2"/>
      </rPr>
      <t>esignated</t>
    </r>
  </si>
  <si>
    <t>Legacies Fund (for major refurbishment)</t>
  </si>
  <si>
    <t>Roof Fund (towards replacement of church roof)</t>
  </si>
  <si>
    <t>Emergency Building Fund (for unexpected repairs to church)</t>
  </si>
  <si>
    <r>
      <t xml:space="preserve">Unrestricted General Fund </t>
    </r>
    <r>
      <rPr>
        <sz val="10"/>
        <color rgb="FF000000"/>
        <rFont val="Calibri"/>
        <family val="2"/>
      </rPr>
      <t>(for day-to-day running)</t>
    </r>
  </si>
  <si>
    <t>Total funds</t>
  </si>
  <si>
    <t xml:space="preserve"> prepared in accordance with the accounting records and we have approved them at the PCC</t>
  </si>
  <si>
    <t xml:space="preserve"> of assets and liabilities as at the year end.</t>
  </si>
  <si>
    <t>Rev J Frost</t>
  </si>
  <si>
    <t>Chair</t>
  </si>
  <si>
    <t>Date</t>
  </si>
  <si>
    <t>K Hutchings</t>
  </si>
  <si>
    <t>Churchwarden</t>
  </si>
  <si>
    <t>J Plumb</t>
  </si>
  <si>
    <t>Treasurer</t>
  </si>
  <si>
    <t>Independent Examiner's Report to the members/trustees of St. John's Church, Bishopsteignton,</t>
  </si>
  <si>
    <t>Parochial Church Council.</t>
  </si>
  <si>
    <t>Receipts and Payments basis.</t>
  </si>
  <si>
    <t>Respective responsibilities of Trustees and Examiner</t>
  </si>
  <si>
    <t>The church's trustees are responsible for the preparation of the accounts. The church's trustees consider that an audit is</t>
  </si>
  <si>
    <t>not required for this year under section 144(2) of the Charities Act 2011(the 2011 Act) and that an independent</t>
  </si>
  <si>
    <t>examination is needed.</t>
  </si>
  <si>
    <t>It is my responsibility to:</t>
  </si>
  <si>
    <r>
      <t xml:space="preserve">- Examine the accounts </t>
    </r>
    <r>
      <rPr>
        <b/>
        <sz val="11"/>
        <color rgb="FF000000"/>
        <rFont val="Times New Roman1"/>
      </rPr>
      <t>(</t>
    </r>
    <r>
      <rPr>
        <sz val="11"/>
        <color rgb="FF000000"/>
        <rFont val="Times New Roman1"/>
      </rPr>
      <t>under section 145 of the 2011 Act</t>
    </r>
    <r>
      <rPr>
        <b/>
        <sz val="11"/>
        <color rgb="FF000000"/>
        <rFont val="Times New Roman1"/>
      </rPr>
      <t>)</t>
    </r>
    <r>
      <rPr>
        <sz val="11"/>
        <color rgb="FF000000"/>
        <rFont val="Times New Roman1"/>
      </rPr>
      <t>;</t>
    </r>
  </si>
  <si>
    <t>-To follow procedures laid down in the General Directions given by the Charity Commissioners (under section</t>
  </si>
  <si>
    <t xml:space="preserve">  145(5)b of the 2011 Act); and</t>
  </si>
  <si>
    <t>- To state whether particular matters have come to my attention.</t>
  </si>
  <si>
    <t>Basis of Independent Examiner's Statement</t>
  </si>
  <si>
    <t>My examination was carried out in accordance with the General Directions given by the Charity Commission.</t>
  </si>
  <si>
    <t>An examination includes a review of the accounting records kept by the charity and a comparison of the</t>
  </si>
  <si>
    <t>accounts presented with those records. It also includes consideration of any unusual items or disclosures in the</t>
  </si>
  <si>
    <t>accounts, and seeking explanations from the trustees concerning any such matters. The procedures undertaken do not</t>
  </si>
  <si>
    <t>provide all the evidence that would be required in an audit and consequently no opinion is given as to whether</t>
  </si>
  <si>
    <t>the accounts present a 'true and fair view' and the report is limited to those matters set out in the statement below.</t>
  </si>
  <si>
    <t>Independent examiner's statement</t>
  </si>
  <si>
    <t>In connection with my examination, no matters have come to my attention:</t>
  </si>
  <si>
    <t>which give me reasonable cause to believe in any material respect the requirements to keep accounting</t>
  </si>
  <si>
    <t xml:space="preserve"> records in accordance with s.130 of the 2011 Act; and to prepare accounts which accord with the</t>
  </si>
  <si>
    <t xml:space="preserve"> accounting records and comply with the accounting requirements of the 2011 Act have not been met; or</t>
  </si>
  <si>
    <t>to which, in my opinion, attention should be drawn in order to enable a proper understanding of</t>
  </si>
  <si>
    <t xml:space="preserve"> the accounts to be reached.</t>
  </si>
  <si>
    <t>Contribution from Other Parishes to HTC costs of photocopier</t>
  </si>
  <si>
    <t>Haldon Team Community Admin and Photocopier</t>
  </si>
  <si>
    <t>Verger Fee Weddings</t>
  </si>
  <si>
    <t xml:space="preserve">Rural parishes contribution to Haldon Team photocopier contract </t>
  </si>
  <si>
    <r>
      <t>Financial Statement for the Year Ended 31</t>
    </r>
    <r>
      <rPr>
        <b/>
        <vertAlign val="superscript"/>
        <sz val="10"/>
        <color rgb="FF000000"/>
        <rFont val="Calibri"/>
        <family val="2"/>
      </rPr>
      <t>st</t>
    </r>
    <r>
      <rPr>
        <b/>
        <sz val="10"/>
        <color rgb="FF000000"/>
        <rFont val="Calibri"/>
        <family val="2"/>
      </rPr>
      <t xml:space="preserve"> December 2021</t>
    </r>
  </si>
  <si>
    <t>Financial Statement for the Year Ended 31st December 2021</t>
  </si>
  <si>
    <t>Clergy Expenses</t>
  </si>
  <si>
    <t>Haldon Team Community Fund Account Year ended 31st December 2021</t>
  </si>
  <si>
    <t>Haldon Team Mailings and Rector Advert</t>
  </si>
  <si>
    <t>HTM Mailings and Advert</t>
  </si>
  <si>
    <t>Haldon Team Community Financial Statement for the Year ended 31st December 2021</t>
  </si>
  <si>
    <t>Statements of Assets and Liabilities</t>
  </si>
  <si>
    <t>Bishopsteignton PCC Coop Current Account</t>
  </si>
  <si>
    <t>We have reviewed the accounts for the year ended 31 December 2021 which have been</t>
  </si>
  <si>
    <t>Haldon Team Community Account</t>
  </si>
  <si>
    <t>I report on the accounts for the year ended 31 December 2021 set out on pages 1 to 3, prepared on a</t>
  </si>
  <si>
    <t>Mrs Ellen Howard</t>
  </si>
  <si>
    <t>Westholme</t>
  </si>
  <si>
    <t>North Street</t>
  </si>
  <si>
    <t>Martock</t>
  </si>
  <si>
    <t>Somerset</t>
  </si>
  <si>
    <t>TA12 6DH</t>
  </si>
  <si>
    <t>E D Fees</t>
  </si>
  <si>
    <t>Chambers March 2021</t>
  </si>
  <si>
    <t xml:space="preserve">RECEIPTS &amp; PAYMENTS </t>
  </si>
  <si>
    <t xml:space="preserve">Parochial Church Council of St. John the Baptist Church,  Bishopsteignton                          </t>
  </si>
  <si>
    <t xml:space="preserve">FINANCIAL STATEMENT for the Year ended 31st December 2021 </t>
  </si>
  <si>
    <t>Regular giving (envelopes and standing Orders)</t>
  </si>
  <si>
    <t>of the 23rd March  2022 as accurately reflecting the transactions for the year and the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</si>
</sst>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General"/>
    <numFmt numFmtId="165" formatCode="[$-809]0"/>
    <numFmt numFmtId="166" formatCode="&quot; £&quot;#,##0.00&quot; &quot;;&quot;-£&quot;#,##0.00&quot; &quot;;&quot; £-&quot;#&quot; &quot;;@&quot; &quot;"/>
    <numFmt numFmtId="167" formatCode="[$-809]0.00"/>
    <numFmt numFmtId="168" formatCode="[$-809]#,##0.00"/>
    <numFmt numFmtId="169" formatCode="[$£-809]#,##0.00;[Red]&quot;-&quot;[$£-809]#,##0.00"/>
  </numFmts>
  <fonts count="26">
    <font>
      <sz val="11"/>
      <color rgb="FF000000"/>
      <name val="Arial"/>
      <family val="2"/>
    </font>
    <font>
      <b/>
      <i/>
      <sz val="16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1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1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Times New Roman1"/>
    </font>
    <font>
      <b/>
      <u/>
      <sz val="10"/>
      <color rgb="FF000000"/>
      <name val="Times New Roman1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Times New Roman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Border="0" applyProtection="0">
      <alignment horizontal="center"/>
    </xf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4" fontId="1" fillId="0" borderId="0" applyBorder="0" applyProtection="0">
      <alignment horizontal="center" textRotation="90"/>
    </xf>
    <xf numFmtId="0" fontId="5" fillId="0" borderId="0" applyNumberFormat="0" applyBorder="0" applyProtection="0"/>
    <xf numFmtId="164" fontId="6" fillId="0" borderId="0" applyBorder="0" applyProtection="0"/>
    <xf numFmtId="169" fontId="5" fillId="0" borderId="0" applyBorder="0" applyProtection="0"/>
    <xf numFmtId="169" fontId="6" fillId="0" borderId="0" applyBorder="0" applyProtection="0"/>
  </cellStyleXfs>
  <cellXfs count="176">
    <xf numFmtId="0" fontId="0" fillId="0" borderId="0" xfId="0"/>
    <xf numFmtId="164" fontId="3" fillId="0" borderId="0" xfId="3" applyFont="1" applyFill="1" applyAlignment="1"/>
    <xf numFmtId="164" fontId="7" fillId="0" borderId="0" xfId="2" applyFont="1" applyFill="1" applyAlignment="1">
      <alignment horizontal="left" vertical="center"/>
    </xf>
    <xf numFmtId="164" fontId="2" fillId="0" borderId="0" xfId="2" applyFont="1" applyFill="1" applyAlignment="1"/>
    <xf numFmtId="49" fontId="9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/>
    <xf numFmtId="164" fontId="9" fillId="0" borderId="0" xfId="2" applyFont="1" applyFill="1" applyAlignment="1"/>
    <xf numFmtId="165" fontId="9" fillId="0" borderId="0" xfId="2" applyNumberFormat="1" applyFont="1" applyFill="1" applyAlignment="1">
      <alignment horizontal="center"/>
    </xf>
    <xf numFmtId="164" fontId="9" fillId="0" borderId="0" xfId="2" applyFont="1" applyFill="1" applyAlignment="1">
      <alignment horizontal="center"/>
    </xf>
    <xf numFmtId="164" fontId="2" fillId="0" borderId="0" xfId="3" applyFont="1" applyFill="1" applyAlignment="1"/>
    <xf numFmtId="164" fontId="7" fillId="0" borderId="0" xfId="2" applyFont="1" applyFill="1" applyAlignment="1"/>
    <xf numFmtId="165" fontId="9" fillId="0" borderId="1" xfId="2" applyNumberFormat="1" applyFont="1" applyFill="1" applyBorder="1" applyAlignment="1"/>
    <xf numFmtId="165" fontId="9" fillId="0" borderId="3" xfId="2" applyNumberFormat="1" applyFont="1" applyFill="1" applyBorder="1" applyAlignment="1"/>
    <xf numFmtId="164" fontId="11" fillId="0" borderId="0" xfId="3" applyFont="1" applyFill="1" applyAlignment="1"/>
    <xf numFmtId="164" fontId="7" fillId="0" borderId="0" xfId="2" applyFont="1" applyFill="1" applyAlignment="1">
      <alignment vertical="center"/>
    </xf>
    <xf numFmtId="164" fontId="9" fillId="0" borderId="0" xfId="2" applyFont="1" applyFill="1" applyAlignment="1">
      <alignment vertical="center"/>
    </xf>
    <xf numFmtId="164" fontId="12" fillId="0" borderId="0" xfId="2" applyFont="1" applyFill="1" applyAlignment="1">
      <alignment vertical="center"/>
    </xf>
    <xf numFmtId="164" fontId="13" fillId="0" borderId="0" xfId="2" applyFont="1" applyFill="1" applyAlignment="1"/>
    <xf numFmtId="49" fontId="12" fillId="0" borderId="0" xfId="2" applyNumberFormat="1" applyFont="1" applyFill="1" applyAlignment="1">
      <alignment horizontal="center"/>
    </xf>
    <xf numFmtId="165" fontId="12" fillId="0" borderId="0" xfId="2" applyNumberFormat="1" applyFont="1" applyFill="1" applyAlignment="1"/>
    <xf numFmtId="164" fontId="12" fillId="0" borderId="0" xfId="2" applyFont="1" applyFill="1" applyAlignment="1"/>
    <xf numFmtId="165" fontId="9" fillId="0" borderId="0" xfId="2" applyNumberFormat="1" applyFont="1" applyFill="1" applyAlignment="1">
      <alignment horizontal="right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/>
    <xf numFmtId="164" fontId="11" fillId="0" borderId="0" xfId="2" applyFont="1" applyFill="1" applyAlignment="1"/>
    <xf numFmtId="49" fontId="11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164" fontId="11" fillId="0" borderId="0" xfId="2" applyFont="1" applyFill="1" applyAlignment="1">
      <alignment horizontal="center"/>
    </xf>
    <xf numFmtId="164" fontId="9" fillId="0" borderId="0" xfId="2" applyFont="1" applyFill="1" applyAlignment="1">
      <alignment horizontal="right"/>
    </xf>
    <xf numFmtId="164" fontId="14" fillId="0" borderId="0" xfId="2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4" fontId="2" fillId="0" borderId="0" xfId="2" applyFont="1" applyFill="1" applyAlignment="1">
      <alignment horizontal="center"/>
    </xf>
    <xf numFmtId="167" fontId="11" fillId="0" borderId="0" xfId="2" applyNumberFormat="1" applyFont="1" applyFill="1" applyAlignment="1"/>
    <xf numFmtId="168" fontId="15" fillId="0" borderId="0" xfId="2" applyNumberFormat="1" applyFont="1" applyFill="1" applyAlignment="1">
      <alignment vertical="center"/>
    </xf>
    <xf numFmtId="49" fontId="11" fillId="0" borderId="0" xfId="3" applyNumberFormat="1" applyFont="1" applyFill="1" applyAlignment="1">
      <alignment horizontal="center"/>
    </xf>
    <xf numFmtId="164" fontId="10" fillId="0" borderId="0" xfId="3" applyFont="1" applyFill="1" applyAlignment="1"/>
    <xf numFmtId="165" fontId="7" fillId="0" borderId="0" xfId="2" applyNumberFormat="1" applyFont="1" applyFill="1" applyAlignment="1">
      <alignment horizontal="center"/>
    </xf>
    <xf numFmtId="165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49" fontId="7" fillId="0" borderId="0" xfId="2" applyNumberFormat="1" applyFont="1" applyFill="1" applyAlignment="1">
      <alignment horizontal="center"/>
    </xf>
    <xf numFmtId="165" fontId="17" fillId="0" borderId="0" xfId="2" applyNumberFormat="1" applyFont="1" applyFill="1" applyAlignment="1">
      <alignment horizontal="center"/>
    </xf>
    <xf numFmtId="164" fontId="10" fillId="0" borderId="0" xfId="2" applyFont="1" applyFill="1" applyAlignment="1">
      <alignment vertical="center"/>
    </xf>
    <xf numFmtId="164" fontId="18" fillId="0" borderId="0" xfId="2" applyFont="1" applyFill="1" applyAlignment="1">
      <alignment vertical="center"/>
    </xf>
    <xf numFmtId="167" fontId="9" fillId="0" borderId="0" xfId="2" applyNumberFormat="1" applyFont="1" applyFill="1" applyAlignment="1"/>
    <xf numFmtId="165" fontId="3" fillId="0" borderId="0" xfId="3" applyNumberFormat="1" applyFont="1" applyFill="1" applyAlignment="1"/>
    <xf numFmtId="165" fontId="7" fillId="0" borderId="1" xfId="2" applyNumberFormat="1" applyFont="1" applyFill="1" applyBorder="1" applyAlignment="1"/>
    <xf numFmtId="164" fontId="14" fillId="0" borderId="0" xfId="3" applyFont="1" applyFill="1" applyAlignment="1"/>
    <xf numFmtId="164" fontId="19" fillId="0" borderId="0" xfId="3" applyFont="1" applyFill="1" applyAlignment="1"/>
    <xf numFmtId="164" fontId="14" fillId="0" borderId="0" xfId="3" applyFont="1" applyFill="1" applyAlignment="1">
      <alignment horizontal="left"/>
    </xf>
    <xf numFmtId="164" fontId="14" fillId="0" borderId="0" xfId="3" applyFont="1" applyFill="1" applyAlignment="1">
      <alignment horizontal="right"/>
    </xf>
    <xf numFmtId="165" fontId="12" fillId="0" borderId="2" xfId="2" applyNumberFormat="1" applyFont="1" applyFill="1" applyBorder="1" applyAlignment="1"/>
    <xf numFmtId="165" fontId="9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12" fillId="0" borderId="0" xfId="2" applyNumberFormat="1" applyFont="1" applyFill="1" applyBorder="1" applyAlignment="1"/>
    <xf numFmtId="164" fontId="23" fillId="0" borderId="0" xfId="3" applyFont="1" applyFill="1" applyAlignment="1"/>
    <xf numFmtId="164" fontId="23" fillId="0" borderId="0" xfId="3" applyFont="1" applyFill="1" applyAlignment="1">
      <alignment horizontal="left"/>
    </xf>
    <xf numFmtId="164" fontId="2" fillId="0" borderId="5" xfId="2" applyFont="1" applyFill="1" applyBorder="1" applyAlignment="1"/>
    <xf numFmtId="164" fontId="2" fillId="0" borderId="0" xfId="2" applyFont="1" applyFill="1" applyBorder="1" applyAlignment="1"/>
    <xf numFmtId="164" fontId="2" fillId="0" borderId="10" xfId="2" applyFont="1" applyFill="1" applyBorder="1" applyAlignment="1"/>
    <xf numFmtId="49" fontId="24" fillId="0" borderId="0" xfId="2" applyNumberFormat="1" applyFont="1" applyAlignment="1">
      <alignment horizontal="center"/>
    </xf>
    <xf numFmtId="164" fontId="21" fillId="2" borderId="4" xfId="2" applyFont="1" applyFill="1" applyBorder="1" applyAlignment="1">
      <alignment vertical="center"/>
    </xf>
    <xf numFmtId="164" fontId="11" fillId="2" borderId="5" xfId="2" applyFont="1" applyFill="1" applyBorder="1" applyAlignment="1">
      <alignment vertical="center"/>
    </xf>
    <xf numFmtId="164" fontId="2" fillId="2" borderId="5" xfId="2" applyFont="1" applyFill="1" applyBorder="1" applyAlignment="1"/>
    <xf numFmtId="49" fontId="11" fillId="2" borderId="5" xfId="2" applyNumberFormat="1" applyFont="1" applyFill="1" applyBorder="1" applyAlignment="1">
      <alignment horizontal="center"/>
    </xf>
    <xf numFmtId="165" fontId="11" fillId="2" borderId="5" xfId="2" applyNumberFormat="1" applyFont="1" applyFill="1" applyBorder="1" applyAlignment="1"/>
    <xf numFmtId="164" fontId="22" fillId="2" borderId="7" xfId="2" applyFont="1" applyFill="1" applyBorder="1" applyAlignment="1"/>
    <xf numFmtId="164" fontId="14" fillId="2" borderId="0" xfId="2" applyFont="1" applyFill="1" applyBorder="1" applyAlignment="1"/>
    <xf numFmtId="164" fontId="11" fillId="2" borderId="0" xfId="2" applyFont="1" applyFill="1" applyBorder="1" applyAlignment="1">
      <alignment vertical="center"/>
    </xf>
    <xf numFmtId="49" fontId="11" fillId="2" borderId="0" xfId="2" applyNumberFormat="1" applyFont="1" applyFill="1" applyBorder="1" applyAlignment="1">
      <alignment horizontal="center" vertical="center"/>
    </xf>
    <xf numFmtId="165" fontId="11" fillId="2" borderId="0" xfId="2" applyNumberFormat="1" applyFont="1" applyFill="1" applyBorder="1" applyAlignment="1"/>
    <xf numFmtId="165" fontId="11" fillId="2" borderId="8" xfId="2" applyNumberFormat="1" applyFont="1" applyFill="1" applyBorder="1" applyAlignment="1"/>
    <xf numFmtId="164" fontId="20" fillId="2" borderId="7" xfId="2" applyFont="1" applyFill="1" applyBorder="1" applyAlignment="1">
      <alignment vertical="center"/>
    </xf>
    <xf numFmtId="164" fontId="2" fillId="2" borderId="0" xfId="2" applyFont="1" applyFill="1" applyBorder="1" applyAlignment="1"/>
    <xf numFmtId="49" fontId="11" fillId="2" borderId="0" xfId="2" applyNumberFormat="1" applyFont="1" applyFill="1" applyBorder="1" applyAlignment="1">
      <alignment horizontal="center"/>
    </xf>
    <xf numFmtId="165" fontId="20" fillId="2" borderId="8" xfId="2" applyNumberFormat="1" applyFont="1" applyFill="1" applyBorder="1" applyAlignment="1"/>
    <xf numFmtId="164" fontId="21" fillId="2" borderId="7" xfId="2" applyFont="1" applyFill="1" applyBorder="1" applyAlignment="1">
      <alignment vertical="center"/>
    </xf>
    <xf numFmtId="164" fontId="20" fillId="2" borderId="9" xfId="2" applyFont="1" applyFill="1" applyBorder="1" applyAlignment="1">
      <alignment vertical="center"/>
    </xf>
    <xf numFmtId="164" fontId="11" fillId="2" borderId="10" xfId="2" applyFont="1" applyFill="1" applyBorder="1" applyAlignment="1">
      <alignment vertical="center"/>
    </xf>
    <xf numFmtId="164" fontId="2" fillId="2" borderId="10" xfId="2" applyFont="1" applyFill="1" applyBorder="1" applyAlignment="1"/>
    <xf numFmtId="49" fontId="11" fillId="2" borderId="10" xfId="2" applyNumberFormat="1" applyFont="1" applyFill="1" applyBorder="1" applyAlignment="1">
      <alignment horizontal="center"/>
    </xf>
    <xf numFmtId="165" fontId="11" fillId="2" borderId="10" xfId="2" applyNumberFormat="1" applyFont="1" applyFill="1" applyBorder="1" applyAlignment="1"/>
    <xf numFmtId="165" fontId="20" fillId="2" borderId="11" xfId="2" applyNumberFormat="1" applyFont="1" applyFill="1" applyBorder="1" applyAlignment="1"/>
    <xf numFmtId="164" fontId="21" fillId="2" borderId="13" xfId="2" applyFont="1" applyFill="1" applyBorder="1" applyAlignment="1"/>
    <xf numFmtId="165" fontId="11" fillId="2" borderId="14" xfId="2" applyNumberFormat="1" applyFont="1" applyFill="1" applyBorder="1" applyAlignment="1"/>
    <xf numFmtId="165" fontId="20" fillId="2" borderId="14" xfId="2" applyNumberFormat="1" applyFont="1" applyFill="1" applyBorder="1" applyAlignment="1"/>
    <xf numFmtId="164" fontId="21" fillId="2" borderId="15" xfId="2" applyFont="1" applyFill="1" applyBorder="1" applyAlignment="1"/>
    <xf numFmtId="165" fontId="21" fillId="2" borderId="16" xfId="2" applyNumberFormat="1" applyFont="1" applyFill="1" applyBorder="1" applyAlignment="1"/>
    <xf numFmtId="164" fontId="9" fillId="0" borderId="14" xfId="2" applyFont="1" applyFill="1" applyBorder="1" applyAlignment="1">
      <alignment horizontal="center"/>
    </xf>
    <xf numFmtId="164" fontId="20" fillId="0" borderId="14" xfId="3" applyFont="1" applyFill="1" applyBorder="1" applyAlignment="1"/>
    <xf numFmtId="164" fontId="20" fillId="0" borderId="17" xfId="3" applyFont="1" applyFill="1" applyBorder="1" applyAlignment="1"/>
    <xf numFmtId="164" fontId="7" fillId="0" borderId="4" xfId="2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/>
    </xf>
    <xf numFmtId="165" fontId="9" fillId="0" borderId="5" xfId="2" applyNumberFormat="1" applyFont="1" applyFill="1" applyBorder="1" applyAlignment="1"/>
    <xf numFmtId="164" fontId="9" fillId="0" borderId="5" xfId="2" applyFont="1" applyFill="1" applyBorder="1" applyAlignment="1"/>
    <xf numFmtId="164" fontId="7" fillId="0" borderId="7" xfId="2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center"/>
    </xf>
    <xf numFmtId="164" fontId="9" fillId="0" borderId="0" xfId="2" applyFont="1" applyFill="1" applyBorder="1" applyAlignment="1"/>
    <xf numFmtId="164" fontId="9" fillId="0" borderId="8" xfId="2" applyFont="1" applyFill="1" applyBorder="1" applyAlignment="1">
      <alignment horizontal="center"/>
    </xf>
    <xf numFmtId="164" fontId="9" fillId="0" borderId="7" xfId="2" applyFont="1" applyFill="1" applyBorder="1" applyAlignment="1">
      <alignment vertical="center"/>
    </xf>
    <xf numFmtId="164" fontId="10" fillId="0" borderId="0" xfId="2" applyFont="1" applyFill="1" applyBorder="1" applyAlignment="1"/>
    <xf numFmtId="164" fontId="9" fillId="0" borderId="8" xfId="2" applyFont="1" applyFill="1" applyBorder="1" applyAlignment="1"/>
    <xf numFmtId="164" fontId="9" fillId="0" borderId="7" xfId="2" applyFont="1" applyFill="1" applyBorder="1" applyAlignment="1"/>
    <xf numFmtId="165" fontId="9" fillId="0" borderId="8" xfId="2" applyNumberFormat="1" applyFont="1" applyFill="1" applyBorder="1" applyAlignment="1"/>
    <xf numFmtId="164" fontId="9" fillId="0" borderId="19" xfId="2" applyFont="1" applyFill="1" applyBorder="1" applyAlignment="1"/>
    <xf numFmtId="164" fontId="9" fillId="0" borderId="8" xfId="3" applyFont="1" applyFill="1" applyBorder="1" applyAlignment="1"/>
    <xf numFmtId="164" fontId="7" fillId="0" borderId="9" xfId="2" applyFont="1" applyFill="1" applyBorder="1" applyAlignment="1">
      <alignment vertical="center"/>
    </xf>
    <xf numFmtId="49" fontId="9" fillId="0" borderId="10" xfId="2" applyNumberFormat="1" applyFont="1" applyFill="1" applyBorder="1" applyAlignment="1">
      <alignment horizontal="center"/>
    </xf>
    <xf numFmtId="165" fontId="9" fillId="0" borderId="10" xfId="2" applyNumberFormat="1" applyFont="1" applyFill="1" applyBorder="1" applyAlignment="1"/>
    <xf numFmtId="164" fontId="9" fillId="0" borderId="10" xfId="2" applyFont="1" applyFill="1" applyBorder="1" applyAlignment="1"/>
    <xf numFmtId="164" fontId="9" fillId="0" borderId="21" xfId="2" applyFont="1" applyFill="1" applyBorder="1" applyAlignment="1"/>
    <xf numFmtId="164" fontId="7" fillId="0" borderId="6" xfId="2" applyFont="1" applyFill="1" applyBorder="1" applyAlignment="1">
      <alignment horizontal="center" wrapText="1"/>
    </xf>
    <xf numFmtId="164" fontId="7" fillId="0" borderId="18" xfId="2" applyFont="1" applyFill="1" applyBorder="1" applyAlignment="1">
      <alignment horizontal="center"/>
    </xf>
    <xf numFmtId="164" fontId="7" fillId="0" borderId="20" xfId="2" applyFont="1" applyFill="1" applyBorder="1" applyAlignment="1"/>
    <xf numFmtId="164" fontId="7" fillId="0" borderId="22" xfId="2" applyFont="1" applyFill="1" applyBorder="1" applyAlignment="1">
      <alignment horizontal="center"/>
    </xf>
    <xf numFmtId="164" fontId="9" fillId="0" borderId="22" xfId="2" applyFont="1" applyFill="1" applyBorder="1" applyAlignment="1">
      <alignment horizontal="center"/>
    </xf>
    <xf numFmtId="165" fontId="9" fillId="0" borderId="22" xfId="2" applyNumberFormat="1" applyFont="1" applyFill="1" applyBorder="1" applyAlignment="1"/>
    <xf numFmtId="165" fontId="9" fillId="0" borderId="23" xfId="2" applyNumberFormat="1" applyFont="1" applyFill="1" applyBorder="1" applyAlignment="1"/>
    <xf numFmtId="164" fontId="9" fillId="0" borderId="22" xfId="2" applyFont="1" applyFill="1" applyBorder="1" applyAlignment="1"/>
    <xf numFmtId="164" fontId="7" fillId="0" borderId="7" xfId="2" applyFont="1" applyFill="1" applyBorder="1" applyAlignment="1">
      <alignment horizontal="left" wrapText="1"/>
    </xf>
    <xf numFmtId="165" fontId="9" fillId="0" borderId="0" xfId="2" applyNumberFormat="1" applyFont="1" applyFill="1" applyBorder="1" applyAlignment="1">
      <alignment horizontal="center"/>
    </xf>
    <xf numFmtId="164" fontId="9" fillId="0" borderId="0" xfId="2" applyFont="1" applyFill="1" applyBorder="1" applyAlignment="1">
      <alignment horizontal="center"/>
    </xf>
    <xf numFmtId="164" fontId="7" fillId="0" borderId="7" xfId="2" applyFont="1" applyFill="1" applyBorder="1" applyAlignment="1"/>
    <xf numFmtId="49" fontId="9" fillId="0" borderId="7" xfId="2" applyNumberFormat="1" applyFont="1" applyFill="1" applyBorder="1" applyAlignment="1"/>
    <xf numFmtId="164" fontId="20" fillId="0" borderId="0" xfId="3" applyFont="1" applyFill="1" applyBorder="1" applyAlignment="1"/>
    <xf numFmtId="165" fontId="9" fillId="0" borderId="0" xfId="3" applyNumberFormat="1" applyFont="1" applyFill="1" applyBorder="1" applyAlignment="1"/>
    <xf numFmtId="164" fontId="7" fillId="0" borderId="7" xfId="2" applyFont="1" applyFill="1" applyBorder="1" applyAlignment="1">
      <alignment horizontal="left"/>
    </xf>
    <xf numFmtId="165" fontId="9" fillId="0" borderId="19" xfId="2" applyNumberFormat="1" applyFont="1" applyFill="1" applyBorder="1" applyAlignment="1"/>
    <xf numFmtId="164" fontId="7" fillId="0" borderId="0" xfId="2" applyFont="1" applyFill="1" applyBorder="1" applyAlignment="1">
      <alignment horizontal="left"/>
    </xf>
    <xf numFmtId="164" fontId="7" fillId="0" borderId="0" xfId="2" applyFont="1" applyFill="1" applyBorder="1" applyAlignment="1">
      <alignment horizontal="left" wrapText="1"/>
    </xf>
    <xf numFmtId="49" fontId="9" fillId="0" borderId="0" xfId="2" applyNumberFormat="1" applyFont="1" applyFill="1" applyBorder="1" applyAlignment="1">
      <alignment horizontal="center" wrapText="1"/>
    </xf>
    <xf numFmtId="164" fontId="11" fillId="0" borderId="0" xfId="3" applyFont="1" applyFill="1" applyBorder="1" applyAlignment="1"/>
    <xf numFmtId="164" fontId="9" fillId="0" borderId="19" xfId="3" applyFont="1" applyFill="1" applyBorder="1" applyAlignment="1"/>
    <xf numFmtId="164" fontId="7" fillId="0" borderId="9" xfId="2" applyFont="1" applyFill="1" applyBorder="1" applyAlignment="1">
      <alignment horizontal="left"/>
    </xf>
    <xf numFmtId="165" fontId="9" fillId="0" borderId="25" xfId="2" applyNumberFormat="1" applyFont="1" applyFill="1" applyBorder="1" applyAlignment="1"/>
    <xf numFmtId="165" fontId="9" fillId="0" borderId="26" xfId="2" applyNumberFormat="1" applyFont="1" applyFill="1" applyBorder="1" applyAlignment="1"/>
    <xf numFmtId="165" fontId="9" fillId="0" borderId="21" xfId="2" applyNumberFormat="1" applyFont="1" applyFill="1" applyBorder="1" applyAlignment="1"/>
    <xf numFmtId="164" fontId="7" fillId="0" borderId="4" xfId="2" applyFont="1" applyFill="1" applyBorder="1" applyAlignment="1"/>
    <xf numFmtId="165" fontId="9" fillId="0" borderId="6" xfId="2" applyNumberFormat="1" applyFont="1" applyFill="1" applyBorder="1" applyAlignment="1"/>
    <xf numFmtId="166" fontId="9" fillId="0" borderId="0" xfId="2" applyNumberFormat="1" applyFont="1" applyFill="1" applyBorder="1" applyAlignment="1"/>
    <xf numFmtId="164" fontId="9" fillId="0" borderId="8" xfId="3" applyFont="1" applyFill="1" applyBorder="1" applyAlignment="1">
      <alignment horizontal="right"/>
    </xf>
    <xf numFmtId="164" fontId="9" fillId="0" borderId="0" xfId="3" applyFont="1" applyFill="1" applyBorder="1" applyAlignment="1"/>
    <xf numFmtId="164" fontId="7" fillId="0" borderId="24" xfId="2" applyFont="1" applyFill="1" applyBorder="1" applyAlignment="1"/>
    <xf numFmtId="165" fontId="7" fillId="0" borderId="6" xfId="2" applyNumberFormat="1" applyFont="1" applyFill="1" applyBorder="1" applyAlignment="1"/>
    <xf numFmtId="165" fontId="12" fillId="0" borderId="27" xfId="2" applyNumberFormat="1" applyFont="1" applyFill="1" applyBorder="1" applyAlignment="1"/>
    <xf numFmtId="164" fontId="2" fillId="0" borderId="7" xfId="2" applyFont="1" applyFill="1" applyBorder="1" applyAlignment="1"/>
    <xf numFmtId="165" fontId="9" fillId="0" borderId="28" xfId="2" applyNumberFormat="1" applyFont="1" applyFill="1" applyBorder="1" applyAlignment="1"/>
    <xf numFmtId="164" fontId="7" fillId="0" borderId="9" xfId="2" applyFont="1" applyFill="1" applyBorder="1" applyAlignment="1"/>
    <xf numFmtId="165" fontId="9" fillId="0" borderId="29" xfId="2" applyNumberFormat="1" applyFont="1" applyFill="1" applyBorder="1" applyAlignment="1"/>
    <xf numFmtId="164" fontId="9" fillId="0" borderId="28" xfId="3" applyFont="1" applyFill="1" applyBorder="1" applyAlignment="1"/>
    <xf numFmtId="165" fontId="7" fillId="0" borderId="10" xfId="2" applyNumberFormat="1" applyFont="1" applyFill="1" applyBorder="1" applyAlignment="1"/>
    <xf numFmtId="165" fontId="7" fillId="0" borderId="11" xfId="2" applyNumberFormat="1" applyFont="1" applyFill="1" applyBorder="1" applyAlignment="1"/>
    <xf numFmtId="164" fontId="12" fillId="0" borderId="30" xfId="2" applyFont="1" applyFill="1" applyBorder="1" applyAlignment="1"/>
    <xf numFmtId="165" fontId="9" fillId="0" borderId="24" xfId="2" applyNumberFormat="1" applyFont="1" applyFill="1" applyBorder="1" applyAlignment="1"/>
    <xf numFmtId="164" fontId="9" fillId="0" borderId="9" xfId="2" applyFont="1" applyFill="1" applyBorder="1" applyAlignment="1"/>
    <xf numFmtId="166" fontId="9" fillId="0" borderId="10" xfId="2" applyNumberFormat="1" applyFont="1" applyFill="1" applyBorder="1" applyAlignment="1"/>
    <xf numFmtId="165" fontId="9" fillId="0" borderId="31" xfId="2" applyNumberFormat="1" applyFont="1" applyFill="1" applyBorder="1" applyAlignment="1"/>
    <xf numFmtId="165" fontId="9" fillId="0" borderId="11" xfId="2" applyNumberFormat="1" applyFont="1" applyFill="1" applyBorder="1" applyAlignment="1"/>
    <xf numFmtId="164" fontId="7" fillId="0" borderId="12" xfId="2" applyFont="1" applyFill="1" applyBorder="1" applyAlignment="1">
      <alignment horizontal="left" vertical="center"/>
    </xf>
    <xf numFmtId="164" fontId="2" fillId="0" borderId="32" xfId="2" applyFont="1" applyFill="1" applyBorder="1" applyAlignment="1"/>
    <xf numFmtId="49" fontId="9" fillId="0" borderId="32" xfId="2" applyNumberFormat="1" applyFont="1" applyFill="1" applyBorder="1" applyAlignment="1">
      <alignment horizontal="center"/>
    </xf>
    <xf numFmtId="165" fontId="9" fillId="0" borderId="32" xfId="2" applyNumberFormat="1" applyFont="1" applyFill="1" applyBorder="1" applyAlignment="1">
      <alignment horizontal="center"/>
    </xf>
    <xf numFmtId="164" fontId="9" fillId="0" borderId="32" xfId="2" applyFont="1" applyFill="1" applyBorder="1" applyAlignment="1">
      <alignment horizontal="center"/>
    </xf>
    <xf numFmtId="164" fontId="9" fillId="0" borderId="33" xfId="2" applyFont="1" applyFill="1" applyBorder="1" applyAlignment="1">
      <alignment horizontal="center"/>
    </xf>
    <xf numFmtId="164" fontId="9" fillId="0" borderId="13" xfId="2" applyFont="1" applyFill="1" applyBorder="1" applyAlignment="1">
      <alignment horizontal="center"/>
    </xf>
    <xf numFmtId="164" fontId="7" fillId="0" borderId="0" xfId="2" applyFont="1" applyFill="1" applyBorder="1" applyAlignment="1">
      <alignment horizontal="center" wrapText="1"/>
    </xf>
    <xf numFmtId="164" fontId="7" fillId="0" borderId="8" xfId="2" applyFont="1" applyFill="1" applyBorder="1" applyAlignment="1">
      <alignment horizontal="center" wrapText="1"/>
    </xf>
    <xf numFmtId="164" fontId="3" fillId="0" borderId="0" xfId="3"/>
    <xf numFmtId="165" fontId="24" fillId="0" borderId="8" xfId="2" applyNumberFormat="1" applyFont="1" applyBorder="1"/>
    <xf numFmtId="165" fontId="24" fillId="0" borderId="22" xfId="2" applyNumberFormat="1" applyFont="1" applyBorder="1"/>
    <xf numFmtId="165" fontId="24" fillId="0" borderId="0" xfId="2" applyNumberFormat="1" applyFont="1"/>
    <xf numFmtId="164" fontId="25" fillId="0" borderId="0" xfId="2" applyFont="1"/>
    <xf numFmtId="164" fontId="24" fillId="0" borderId="7" xfId="2" applyFont="1" applyBorder="1"/>
    <xf numFmtId="164" fontId="7" fillId="0" borderId="0" xfId="2" applyFont="1" applyFill="1" applyAlignment="1">
      <alignment vertical="center" wrapText="1"/>
    </xf>
    <xf numFmtId="164" fontId="7" fillId="0" borderId="0" xfId="2" applyFont="1" applyFill="1" applyAlignment="1">
      <alignment horizontal="left" vertical="center" wrapText="1"/>
    </xf>
    <xf numFmtId="164" fontId="16" fillId="0" borderId="0" xfId="2" applyFont="1" applyFill="1" applyAlignment="1"/>
    <xf numFmtId="164" fontId="16" fillId="0" borderId="0" xfId="2" applyFont="1" applyFill="1" applyAlignment="1">
      <alignment horizontal="left" vertical="center" wrapText="1"/>
    </xf>
  </cellXfs>
  <cellStyles count="11">
    <cellStyle name="Excel Built-in Heading 1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Heading" xfId="4" xr:uid="{00000000-0005-0000-0000-000003000000}"/>
    <cellStyle name="Heading1" xfId="5" xr:uid="{00000000-0005-0000-0000-000004000000}"/>
    <cellStyle name="Heading1 1" xfId="6" xr:uid="{00000000-0005-0000-0000-000005000000}"/>
    <cellStyle name="Normal" xfId="0" builtinId="0" customBuiltin="1"/>
    <cellStyle name="Result" xfId="7" xr:uid="{00000000-0005-0000-0000-000007000000}"/>
    <cellStyle name="Result 1" xfId="8" xr:uid="{00000000-0005-0000-0000-000008000000}"/>
    <cellStyle name="Result2" xfId="9" xr:uid="{00000000-0005-0000-0000-000009000000}"/>
    <cellStyle name="Result2 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27002</xdr:colOff>
      <xdr:row>18</xdr:row>
      <xdr:rowOff>142920</xdr:rowOff>
    </xdr:from>
    <xdr:ext cx="389881" cy="142564"/>
    <xdr:pic>
      <xdr:nvPicPr>
        <xdr:cNvPr id="2" name="Picture 1">
          <a:extLst>
            <a:ext uri="{FF2B5EF4-FFF2-40B4-BE49-F238E27FC236}">
              <a16:creationId xmlns:a16="http://schemas.microsoft.com/office/drawing/2014/main" id="{12C4CD41-7AE3-43B9-B822-D031FF51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2" y="3571920"/>
          <a:ext cx="389881" cy="14256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100"/>
  <sheetViews>
    <sheetView tabSelected="1" topLeftCell="A31" workbookViewId="0">
      <selection activeCell="H54" sqref="H54"/>
    </sheetView>
  </sheetViews>
  <sheetFormatPr defaultRowHeight="13.5"/>
  <cols>
    <col min="1" max="1" width="8.703125" style="1" customWidth="1"/>
    <col min="2" max="2" width="14.09765625" style="1" customWidth="1"/>
    <col min="3" max="3" width="9.9296875" style="1" customWidth="1"/>
    <col min="4" max="4" width="8.703125" style="34" customWidth="1"/>
    <col min="5" max="5" width="9.4375" style="13" customWidth="1"/>
    <col min="6" max="6" width="10.171875" style="13" customWidth="1"/>
    <col min="7" max="7" width="8.94921875" style="13" customWidth="1"/>
    <col min="8" max="9" width="7.35546875" style="13" customWidth="1"/>
    <col min="10" max="1022" width="8.94921875" style="1" customWidth="1"/>
    <col min="1023" max="1023" width="8.94921875" customWidth="1"/>
  </cols>
  <sheetData>
    <row r="1" spans="1:9" ht="13.9" customHeight="1">
      <c r="A1" s="172" t="s">
        <v>154</v>
      </c>
      <c r="B1" s="172"/>
      <c r="C1" s="172"/>
      <c r="D1" s="172"/>
      <c r="E1" s="172"/>
      <c r="F1" s="172"/>
      <c r="G1" s="172"/>
      <c r="H1" s="172"/>
      <c r="I1" s="172"/>
    </row>
    <row r="2" spans="1:9" ht="15.75" thickBot="1">
      <c r="A2" s="1" t="s">
        <v>155</v>
      </c>
      <c r="B2" s="3"/>
      <c r="C2" s="3"/>
      <c r="D2" s="4"/>
      <c r="E2" s="5"/>
      <c r="F2" s="5"/>
      <c r="G2" s="2" t="s">
        <v>1</v>
      </c>
      <c r="I2" s="6"/>
    </row>
    <row r="3" spans="1:9" ht="15.75" thickBot="1">
      <c r="A3" s="157" t="s">
        <v>153</v>
      </c>
      <c r="B3" s="158"/>
      <c r="C3" s="158"/>
      <c r="D3" s="159" t="s">
        <v>2</v>
      </c>
      <c r="E3" s="160" t="s">
        <v>3</v>
      </c>
      <c r="F3" s="160" t="s">
        <v>7</v>
      </c>
      <c r="G3" s="161" t="s">
        <v>4</v>
      </c>
      <c r="H3" s="162" t="s">
        <v>5</v>
      </c>
      <c r="I3" s="163" t="s">
        <v>5</v>
      </c>
    </row>
    <row r="4" spans="1:9" ht="15">
      <c r="A4" s="144"/>
      <c r="B4" s="164"/>
      <c r="C4" s="57"/>
      <c r="D4" s="95"/>
      <c r="E4" s="119" t="s">
        <v>6</v>
      </c>
      <c r="F4" s="119" t="s">
        <v>6</v>
      </c>
      <c r="G4" s="120" t="s">
        <v>6</v>
      </c>
      <c r="H4" s="113">
        <v>2021</v>
      </c>
      <c r="I4" s="165">
        <v>2020</v>
      </c>
    </row>
    <row r="5" spans="1:9" ht="15">
      <c r="A5" s="118" t="s">
        <v>8</v>
      </c>
      <c r="B5" s="57"/>
      <c r="C5" s="57"/>
      <c r="D5" s="95"/>
      <c r="E5" s="119" t="s">
        <v>9</v>
      </c>
      <c r="F5" s="119" t="s">
        <v>9</v>
      </c>
      <c r="G5" s="120" t="s">
        <v>9</v>
      </c>
      <c r="H5" s="114" t="s">
        <v>9</v>
      </c>
      <c r="I5" s="97" t="s">
        <v>9</v>
      </c>
    </row>
    <row r="6" spans="1:9" ht="15">
      <c r="A6" s="121" t="s">
        <v>10</v>
      </c>
      <c r="B6" s="99"/>
      <c r="C6" s="96"/>
      <c r="D6" s="95"/>
      <c r="E6" s="119"/>
      <c r="F6" s="119"/>
      <c r="G6" s="120"/>
      <c r="H6" s="114"/>
      <c r="I6" s="97"/>
    </row>
    <row r="7" spans="1:9" ht="15">
      <c r="A7" s="122" t="s">
        <v>156</v>
      </c>
      <c r="B7" s="57"/>
      <c r="C7" s="57"/>
      <c r="D7" s="95"/>
      <c r="E7" s="51">
        <v>25464</v>
      </c>
      <c r="F7" s="51" t="s">
        <v>11</v>
      </c>
      <c r="G7" s="51" t="s">
        <v>11</v>
      </c>
      <c r="H7" s="115">
        <f>SUM(E7:G7)</f>
        <v>25464</v>
      </c>
      <c r="I7" s="104">
        <v>25030</v>
      </c>
    </row>
    <row r="8" spans="1:9" ht="15">
      <c r="A8" s="101" t="s">
        <v>12</v>
      </c>
      <c r="B8" s="57"/>
      <c r="C8" s="57"/>
      <c r="D8" s="95"/>
      <c r="E8" s="51">
        <v>1034</v>
      </c>
      <c r="F8" s="51" t="s">
        <v>11</v>
      </c>
      <c r="G8" s="51" t="s">
        <v>11</v>
      </c>
      <c r="H8" s="115">
        <f>SUM(E8:G8)</f>
        <v>1034</v>
      </c>
      <c r="I8" s="104">
        <v>927</v>
      </c>
    </row>
    <row r="9" spans="1:9" ht="15">
      <c r="A9" s="101" t="s">
        <v>14</v>
      </c>
      <c r="B9" s="57"/>
      <c r="C9" s="57"/>
      <c r="D9" s="95"/>
      <c r="E9" s="51">
        <f>759+65</f>
        <v>824</v>
      </c>
      <c r="F9" s="123">
        <v>1620</v>
      </c>
      <c r="G9" s="123">
        <f>220+283</f>
        <v>503</v>
      </c>
      <c r="H9" s="115">
        <f>SUM(E9:G9)</f>
        <v>2947</v>
      </c>
      <c r="I9" s="104">
        <v>193</v>
      </c>
    </row>
    <row r="10" spans="1:9" ht="15">
      <c r="A10" s="101" t="s">
        <v>15</v>
      </c>
      <c r="B10" s="57"/>
      <c r="C10" s="57"/>
      <c r="D10" s="95"/>
      <c r="E10" s="51">
        <f>8132-F10-G10</f>
        <v>6372</v>
      </c>
      <c r="F10" s="51">
        <v>750</v>
      </c>
      <c r="G10" s="124">
        <f>56+954</f>
        <v>1010</v>
      </c>
      <c r="H10" s="115">
        <f>SUM(E10:G10)</f>
        <v>8132</v>
      </c>
      <c r="I10" s="104">
        <v>7298</v>
      </c>
    </row>
    <row r="11" spans="1:9" ht="15">
      <c r="A11" s="101" t="s">
        <v>13</v>
      </c>
      <c r="B11" s="57"/>
      <c r="C11" s="57"/>
      <c r="D11" s="95"/>
      <c r="E11" s="51">
        <v>0</v>
      </c>
      <c r="F11" s="51" t="s">
        <v>11</v>
      </c>
      <c r="G11" s="51" t="s">
        <v>11</v>
      </c>
      <c r="H11" s="115">
        <f>SUM(E11:G11)</f>
        <v>0</v>
      </c>
      <c r="I11" s="102">
        <v>5500</v>
      </c>
    </row>
    <row r="12" spans="1:9" ht="15">
      <c r="A12" s="125"/>
      <c r="B12" s="57"/>
      <c r="C12" s="57"/>
      <c r="D12" s="95"/>
      <c r="E12" s="11">
        <f>SUM(E7:E11)</f>
        <v>33694</v>
      </c>
      <c r="F12" s="11">
        <f>SUM(F7:F11)</f>
        <v>2370</v>
      </c>
      <c r="G12" s="11">
        <f>SUM(G7:G11)</f>
        <v>1513</v>
      </c>
      <c r="H12" s="116">
        <f>SUM(H7:H11)</f>
        <v>37577</v>
      </c>
      <c r="I12" s="126">
        <f>SUM(I7:I11)</f>
        <v>38948</v>
      </c>
    </row>
    <row r="13" spans="1:9" ht="14.25">
      <c r="A13" s="125" t="s">
        <v>16</v>
      </c>
      <c r="B13" s="127"/>
      <c r="C13" s="128"/>
      <c r="D13" s="129"/>
      <c r="E13" s="51"/>
      <c r="F13" s="51"/>
      <c r="G13" s="51"/>
      <c r="H13" s="115"/>
      <c r="I13" s="104"/>
    </row>
    <row r="14" spans="1:9" ht="15">
      <c r="A14" s="101" t="s">
        <v>17</v>
      </c>
      <c r="B14" s="57"/>
      <c r="C14" s="57"/>
      <c r="D14" s="95"/>
      <c r="E14" s="51">
        <v>5313</v>
      </c>
      <c r="F14" s="51" t="s">
        <v>11</v>
      </c>
      <c r="G14" s="51" t="s">
        <v>11</v>
      </c>
      <c r="H14" s="115">
        <f>SUM(E14:G14)</f>
        <v>5313</v>
      </c>
      <c r="I14" s="104">
        <v>5335</v>
      </c>
    </row>
    <row r="15" spans="1:9" ht="15">
      <c r="A15" s="101" t="s">
        <v>18</v>
      </c>
      <c r="B15" s="57"/>
      <c r="C15" s="57"/>
      <c r="D15" s="95"/>
      <c r="E15" s="51" t="s">
        <v>11</v>
      </c>
      <c r="F15" s="51">
        <v>3040</v>
      </c>
      <c r="G15" s="51"/>
      <c r="H15" s="115">
        <f>SUM(E15:G15)</f>
        <v>3040</v>
      </c>
      <c r="I15" s="104">
        <v>2890</v>
      </c>
    </row>
    <row r="16" spans="1:9" ht="15">
      <c r="A16" s="101" t="s">
        <v>19</v>
      </c>
      <c r="B16" s="57"/>
      <c r="C16" s="57"/>
      <c r="D16" s="95"/>
      <c r="E16" s="51" t="s">
        <v>11</v>
      </c>
      <c r="F16" s="51"/>
      <c r="G16" s="51"/>
      <c r="H16" s="115">
        <f>SUM(E16:G16)</f>
        <v>0</v>
      </c>
      <c r="I16" s="104">
        <v>2676</v>
      </c>
    </row>
    <row r="17" spans="1:9" ht="15">
      <c r="A17" s="101" t="s">
        <v>20</v>
      </c>
      <c r="B17" s="57"/>
      <c r="C17" s="57"/>
      <c r="D17" s="95"/>
      <c r="E17" s="130"/>
      <c r="F17" s="51">
        <v>3944</v>
      </c>
      <c r="G17" s="124">
        <f>4234</f>
        <v>4234</v>
      </c>
      <c r="H17" s="115">
        <f>SUM(F17:G17)</f>
        <v>8178</v>
      </c>
      <c r="I17" s="104">
        <v>6249</v>
      </c>
    </row>
    <row r="18" spans="1:9" ht="15">
      <c r="A18" s="101" t="s">
        <v>21</v>
      </c>
      <c r="B18" s="57"/>
      <c r="C18" s="57"/>
      <c r="D18" s="95"/>
      <c r="E18" s="51">
        <v>2624</v>
      </c>
      <c r="F18" s="51" t="s">
        <v>11</v>
      </c>
      <c r="G18" s="51" t="s">
        <v>11</v>
      </c>
      <c r="H18" s="115">
        <f>SUM(E18:G18)</f>
        <v>2624</v>
      </c>
      <c r="I18" s="104">
        <v>0</v>
      </c>
    </row>
    <row r="19" spans="1:9" ht="14.25">
      <c r="A19" s="121" t="s">
        <v>29</v>
      </c>
      <c r="B19" s="96"/>
      <c r="C19" s="96"/>
      <c r="D19" s="95"/>
      <c r="E19" s="51"/>
      <c r="F19" s="51"/>
      <c r="G19" s="51"/>
      <c r="H19" s="115"/>
      <c r="I19" s="102"/>
    </row>
    <row r="20" spans="1:9" ht="14.25">
      <c r="A20" s="101" t="s">
        <v>30</v>
      </c>
      <c r="B20" s="96"/>
      <c r="C20" s="96"/>
      <c r="D20" s="95"/>
      <c r="E20" s="51">
        <v>68</v>
      </c>
      <c r="F20" s="51"/>
      <c r="G20" s="51"/>
      <c r="H20" s="115">
        <f>SUM(E20:G20)</f>
        <v>68</v>
      </c>
      <c r="I20" s="104">
        <v>563</v>
      </c>
    </row>
    <row r="21" spans="1:9" ht="15">
      <c r="A21" s="121" t="s">
        <v>22</v>
      </c>
      <c r="B21" s="57"/>
      <c r="C21" s="57"/>
      <c r="D21" s="95"/>
      <c r="E21" s="51"/>
      <c r="F21" s="51"/>
      <c r="G21" s="51"/>
      <c r="H21" s="115"/>
      <c r="I21" s="104"/>
    </row>
    <row r="22" spans="1:9" ht="15">
      <c r="A22" s="101" t="s">
        <v>23</v>
      </c>
      <c r="B22" s="57"/>
      <c r="C22" s="57"/>
      <c r="D22" s="95"/>
      <c r="E22" s="51">
        <f>3780-F22-G22</f>
        <v>3309</v>
      </c>
      <c r="F22" s="51">
        <v>240</v>
      </c>
      <c r="G22" s="51">
        <v>231</v>
      </c>
      <c r="H22" s="115">
        <f>SUM(E22:G22)</f>
        <v>3780</v>
      </c>
      <c r="I22" s="104">
        <v>921</v>
      </c>
    </row>
    <row r="23" spans="1:9" ht="15">
      <c r="A23" s="101" t="s">
        <v>24</v>
      </c>
      <c r="B23" s="57"/>
      <c r="C23" s="57"/>
      <c r="D23" s="95"/>
      <c r="E23" s="51">
        <v>0</v>
      </c>
      <c r="F23" s="51" t="s">
        <v>11</v>
      </c>
      <c r="G23" s="51" t="s">
        <v>11</v>
      </c>
      <c r="H23" s="115">
        <f>SUM(E23:G23)</f>
        <v>0</v>
      </c>
      <c r="I23" s="104">
        <v>110</v>
      </c>
    </row>
    <row r="24" spans="1:9" ht="15">
      <c r="A24" s="101" t="s">
        <v>25</v>
      </c>
      <c r="B24" s="57"/>
      <c r="C24" s="57"/>
      <c r="D24" s="95"/>
      <c r="E24" s="51">
        <v>0</v>
      </c>
      <c r="F24" s="51" t="s">
        <v>11</v>
      </c>
      <c r="G24" s="51" t="s">
        <v>11</v>
      </c>
      <c r="H24" s="115">
        <f>SUM(E24:G24)</f>
        <v>0</v>
      </c>
      <c r="I24" s="104">
        <v>143</v>
      </c>
    </row>
    <row r="25" spans="1:9" ht="15">
      <c r="A25" s="121" t="s">
        <v>26</v>
      </c>
      <c r="B25" s="57"/>
      <c r="C25" s="57"/>
      <c r="D25" s="95"/>
      <c r="E25" s="51"/>
      <c r="F25" s="51"/>
      <c r="G25" s="51"/>
      <c r="H25" s="115"/>
      <c r="I25" s="104"/>
    </row>
    <row r="26" spans="1:9" ht="15">
      <c r="A26" s="101" t="s">
        <v>129</v>
      </c>
      <c r="B26" s="57"/>
      <c r="C26" s="57"/>
      <c r="D26" s="95"/>
      <c r="E26" s="51">
        <v>651</v>
      </c>
      <c r="F26" s="51"/>
      <c r="G26" s="51"/>
      <c r="H26" s="115">
        <f>SUM(E26:G26)</f>
        <v>651</v>
      </c>
      <c r="I26" s="104">
        <v>672</v>
      </c>
    </row>
    <row r="27" spans="1:9" ht="14.25">
      <c r="A27" s="101" t="s">
        <v>27</v>
      </c>
      <c r="B27" s="96" t="s">
        <v>28</v>
      </c>
      <c r="C27" s="96"/>
      <c r="D27" s="95"/>
      <c r="E27" s="51">
        <v>0</v>
      </c>
      <c r="F27" s="51" t="s">
        <v>11</v>
      </c>
      <c r="G27" s="51"/>
      <c r="H27" s="115">
        <f>SUM(E27:G27)</f>
        <v>0</v>
      </c>
      <c r="I27" s="104">
        <v>0</v>
      </c>
    </row>
    <row r="28" spans="1:9" ht="14.25">
      <c r="A28" s="118"/>
      <c r="B28" s="96"/>
      <c r="C28" s="96"/>
      <c r="D28" s="95"/>
      <c r="E28" s="11">
        <f>SUM(E14:E27)</f>
        <v>11965</v>
      </c>
      <c r="F28" s="11">
        <f>SUM(F14:F27)</f>
        <v>7224</v>
      </c>
      <c r="G28" s="11">
        <f>SUM(G14:G27)</f>
        <v>4465</v>
      </c>
      <c r="H28" s="116">
        <f>SUM(H14:H27)</f>
        <v>23654</v>
      </c>
      <c r="I28" s="131">
        <f>SUM(I14:I27)</f>
        <v>19559</v>
      </c>
    </row>
    <row r="29" spans="1:9" ht="15" thickBot="1">
      <c r="A29" s="132" t="s">
        <v>31</v>
      </c>
      <c r="B29" s="108"/>
      <c r="C29" s="108"/>
      <c r="D29" s="106"/>
      <c r="E29" s="133">
        <f>E28+E12</f>
        <v>45659</v>
      </c>
      <c r="F29" s="133">
        <f>F28+F12</f>
        <v>9594</v>
      </c>
      <c r="G29" s="133">
        <f>G28+G12</f>
        <v>5978</v>
      </c>
      <c r="H29" s="134">
        <f>H28+H12</f>
        <v>61231</v>
      </c>
      <c r="I29" s="135">
        <f>I12+I28</f>
        <v>58507</v>
      </c>
    </row>
    <row r="30" spans="1:9" ht="15">
      <c r="A30" s="136" t="s">
        <v>32</v>
      </c>
      <c r="B30" s="93"/>
      <c r="C30" s="56"/>
      <c r="D30" s="91"/>
      <c r="E30" s="92"/>
      <c r="F30" s="92"/>
      <c r="G30" s="93"/>
      <c r="H30" s="141">
        <v>2021</v>
      </c>
      <c r="I30" s="142">
        <v>2020</v>
      </c>
    </row>
    <row r="31" spans="1:9" ht="15">
      <c r="A31" s="121" t="s">
        <v>44</v>
      </c>
      <c r="B31" s="57"/>
      <c r="C31" s="57"/>
      <c r="D31" s="95"/>
      <c r="E31" s="51"/>
      <c r="F31" s="51"/>
      <c r="G31" s="96"/>
      <c r="H31" s="115"/>
      <c r="I31" s="104"/>
    </row>
    <row r="32" spans="1:9" ht="15">
      <c r="A32" s="101" t="s">
        <v>45</v>
      </c>
      <c r="B32" s="57"/>
      <c r="C32" s="57"/>
      <c r="D32" s="95"/>
      <c r="E32" s="51">
        <v>4461</v>
      </c>
      <c r="F32" s="51" t="s">
        <v>11</v>
      </c>
      <c r="G32" s="51" t="s">
        <v>11</v>
      </c>
      <c r="H32" s="115">
        <f>SUM(E32:G32)</f>
        <v>4461</v>
      </c>
      <c r="I32" s="104">
        <v>2916</v>
      </c>
    </row>
    <row r="33" spans="1:1022" ht="15">
      <c r="A33" s="101" t="s">
        <v>46</v>
      </c>
      <c r="B33" s="57"/>
      <c r="C33" s="57"/>
      <c r="D33" s="95"/>
      <c r="E33" s="51"/>
      <c r="F33" s="51">
        <f>1350+260</f>
        <v>1610</v>
      </c>
      <c r="G33" s="51" t="s">
        <v>11</v>
      </c>
      <c r="H33" s="115">
        <f>SUM(E33:G33)</f>
        <v>1610</v>
      </c>
      <c r="I33" s="104">
        <v>1752</v>
      </c>
    </row>
    <row r="34" spans="1:1022" ht="15">
      <c r="A34" s="121" t="s">
        <v>22</v>
      </c>
      <c r="B34" s="96"/>
      <c r="C34" s="57"/>
      <c r="D34" s="95"/>
      <c r="E34" s="51"/>
      <c r="F34" s="51"/>
      <c r="G34" s="96"/>
      <c r="H34" s="117"/>
      <c r="I34" s="102"/>
    </row>
    <row r="35" spans="1:1022" ht="15">
      <c r="A35" s="101" t="s">
        <v>41</v>
      </c>
      <c r="B35" s="57"/>
      <c r="C35" s="57"/>
      <c r="D35" s="95"/>
      <c r="E35" s="51">
        <v>20</v>
      </c>
      <c r="F35" s="51" t="s">
        <v>11</v>
      </c>
      <c r="G35" s="51" t="s">
        <v>11</v>
      </c>
      <c r="H35" s="115">
        <f>SUM(E35:G35)</f>
        <v>20</v>
      </c>
      <c r="I35" s="104">
        <v>130</v>
      </c>
    </row>
    <row r="36" spans="1:1022" ht="15">
      <c r="A36" s="101" t="s">
        <v>33</v>
      </c>
      <c r="B36" s="57"/>
      <c r="C36" s="57"/>
      <c r="D36" s="95"/>
      <c r="E36" s="51">
        <v>33469</v>
      </c>
      <c r="F36" s="51" t="s">
        <v>11</v>
      </c>
      <c r="G36" s="51" t="s">
        <v>11</v>
      </c>
      <c r="H36" s="115">
        <f>SUM(E36:G36)</f>
        <v>33469</v>
      </c>
      <c r="I36" s="104">
        <v>33901</v>
      </c>
    </row>
    <row r="37" spans="1:1022" ht="15">
      <c r="A37" s="101" t="s">
        <v>36</v>
      </c>
      <c r="B37" s="57"/>
      <c r="C37" s="57"/>
      <c r="D37" s="95"/>
      <c r="E37" s="51">
        <v>500</v>
      </c>
      <c r="F37" s="51" t="s">
        <v>11</v>
      </c>
      <c r="G37" s="51" t="s">
        <v>11</v>
      </c>
      <c r="H37" s="115">
        <f>SUM(E37:G37)</f>
        <v>500</v>
      </c>
      <c r="I37" s="104">
        <v>870</v>
      </c>
    </row>
    <row r="38" spans="1:1022" ht="15">
      <c r="A38" s="101" t="s">
        <v>35</v>
      </c>
      <c r="B38" s="57"/>
      <c r="C38" s="57"/>
      <c r="D38" s="95"/>
      <c r="E38" s="51">
        <v>624</v>
      </c>
      <c r="F38" s="51" t="s">
        <v>11</v>
      </c>
      <c r="G38" s="51" t="s">
        <v>11</v>
      </c>
      <c r="H38" s="115">
        <f t="shared" ref="H38:H44" si="0">SUM(E38:G38)</f>
        <v>624</v>
      </c>
      <c r="I38" s="104">
        <v>563</v>
      </c>
    </row>
    <row r="39" spans="1:1022" ht="14.25">
      <c r="A39" s="101" t="s">
        <v>34</v>
      </c>
      <c r="B39" s="138"/>
      <c r="C39" s="138"/>
      <c r="D39" s="95"/>
      <c r="E39" s="51">
        <v>10274</v>
      </c>
      <c r="F39" s="51" t="s">
        <v>11</v>
      </c>
      <c r="G39" s="51" t="s">
        <v>11</v>
      </c>
      <c r="H39" s="115">
        <f>SUM(E39:G39)</f>
        <v>10274</v>
      </c>
      <c r="I39" s="104">
        <v>10577</v>
      </c>
    </row>
    <row r="40" spans="1:1022" ht="15">
      <c r="A40" s="101" t="s">
        <v>130</v>
      </c>
      <c r="B40" s="57"/>
      <c r="C40" s="57"/>
      <c r="D40" s="95"/>
      <c r="E40" s="51">
        <v>3347</v>
      </c>
      <c r="F40" s="51"/>
      <c r="G40" s="51"/>
      <c r="H40" s="115">
        <f t="shared" ref="H40" si="1">SUM(E40:G40)</f>
        <v>3347</v>
      </c>
      <c r="I40" s="104">
        <v>3025</v>
      </c>
    </row>
    <row r="41" spans="1:1022" ht="15">
      <c r="A41" s="101" t="s">
        <v>37</v>
      </c>
      <c r="B41" s="57"/>
      <c r="C41" s="57"/>
      <c r="D41" s="95"/>
      <c r="E41" s="51"/>
      <c r="F41" s="51" t="s">
        <v>11</v>
      </c>
      <c r="G41" s="51">
        <v>5063</v>
      </c>
      <c r="H41" s="115">
        <f>SUM(E41:G41)</f>
        <v>5063</v>
      </c>
      <c r="I41" s="104">
        <v>1458</v>
      </c>
    </row>
    <row r="42" spans="1:1022" ht="15">
      <c r="A42" s="101" t="s">
        <v>38</v>
      </c>
      <c r="B42" s="57"/>
      <c r="C42" s="57"/>
      <c r="D42" s="95"/>
      <c r="E42" s="51">
        <v>0</v>
      </c>
      <c r="F42" s="124">
        <v>0</v>
      </c>
      <c r="G42" s="51" t="s">
        <v>11</v>
      </c>
      <c r="H42" s="115">
        <f>SUM(E42:G42)</f>
        <v>0</v>
      </c>
      <c r="I42" s="104">
        <v>788</v>
      </c>
    </row>
    <row r="43" spans="1:1022" ht="15">
      <c r="A43" s="171" t="s">
        <v>42</v>
      </c>
      <c r="B43" s="170"/>
      <c r="C43" s="170"/>
      <c r="D43" s="59"/>
      <c r="E43" s="169"/>
      <c r="F43" s="169" t="s">
        <v>11</v>
      </c>
      <c r="G43" s="169" t="s">
        <v>11</v>
      </c>
      <c r="H43" s="168">
        <f>SUM(E43:G43)</f>
        <v>0</v>
      </c>
      <c r="I43" s="167">
        <v>0</v>
      </c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  <c r="KJ43" s="166"/>
      <c r="KK43" s="166"/>
      <c r="KL43" s="166"/>
      <c r="KM43" s="166"/>
      <c r="KN43" s="166"/>
      <c r="KO43" s="166"/>
      <c r="KP43" s="166"/>
      <c r="KQ43" s="166"/>
      <c r="KR43" s="166"/>
      <c r="KS43" s="166"/>
      <c r="KT43" s="166"/>
      <c r="KU43" s="166"/>
      <c r="KV43" s="166"/>
      <c r="KW43" s="166"/>
      <c r="KX43" s="166"/>
      <c r="KY43" s="166"/>
      <c r="KZ43" s="166"/>
      <c r="LA43" s="166"/>
      <c r="LB43" s="166"/>
      <c r="LC43" s="166"/>
      <c r="LD43" s="166"/>
      <c r="LE43" s="166"/>
      <c r="LF43" s="166"/>
      <c r="LG43" s="166"/>
      <c r="LH43" s="166"/>
      <c r="LI43" s="166"/>
      <c r="LJ43" s="166"/>
      <c r="LK43" s="166"/>
      <c r="LL43" s="166"/>
      <c r="LM43" s="166"/>
      <c r="LN43" s="166"/>
      <c r="LO43" s="166"/>
      <c r="LP43" s="166"/>
      <c r="LQ43" s="166"/>
      <c r="LR43" s="166"/>
      <c r="LS43" s="166"/>
      <c r="LT43" s="166"/>
      <c r="LU43" s="166"/>
      <c r="LV43" s="166"/>
      <c r="LW43" s="166"/>
      <c r="LX43" s="166"/>
      <c r="LY43" s="166"/>
      <c r="LZ43" s="166"/>
      <c r="MA43" s="166"/>
      <c r="MB43" s="166"/>
      <c r="MC43" s="166"/>
      <c r="MD43" s="166"/>
      <c r="ME43" s="166"/>
      <c r="MF43" s="166"/>
      <c r="MG43" s="166"/>
      <c r="MH43" s="166"/>
      <c r="MI43" s="166"/>
      <c r="MJ43" s="166"/>
      <c r="MK43" s="166"/>
      <c r="ML43" s="166"/>
      <c r="MM43" s="166"/>
      <c r="MN43" s="166"/>
      <c r="MO43" s="166"/>
      <c r="MP43" s="166"/>
      <c r="MQ43" s="166"/>
      <c r="MR43" s="166"/>
      <c r="MS43" s="166"/>
      <c r="MT43" s="166"/>
      <c r="MU43" s="166"/>
      <c r="MV43" s="166"/>
      <c r="MW43" s="166"/>
      <c r="MX43" s="166"/>
      <c r="MY43" s="166"/>
      <c r="MZ43" s="166"/>
      <c r="NA43" s="166"/>
      <c r="NB43" s="166"/>
      <c r="NC43" s="166"/>
      <c r="ND43" s="166"/>
      <c r="NE43" s="166"/>
      <c r="NF43" s="166"/>
      <c r="NG43" s="166"/>
      <c r="NH43" s="166"/>
      <c r="NI43" s="166"/>
      <c r="NJ43" s="166"/>
      <c r="NK43" s="166"/>
      <c r="NL43" s="166"/>
      <c r="NM43" s="166"/>
      <c r="NN43" s="166"/>
      <c r="NO43" s="166"/>
      <c r="NP43" s="166"/>
      <c r="NQ43" s="166"/>
      <c r="NR43" s="166"/>
      <c r="NS43" s="166"/>
      <c r="NT43" s="166"/>
      <c r="NU43" s="166"/>
      <c r="NV43" s="166"/>
      <c r="NW43" s="166"/>
      <c r="NX43" s="166"/>
      <c r="NY43" s="166"/>
      <c r="NZ43" s="166"/>
      <c r="OA43" s="166"/>
      <c r="OB43" s="166"/>
      <c r="OC43" s="166"/>
      <c r="OD43" s="166"/>
      <c r="OE43" s="166"/>
      <c r="OF43" s="166"/>
      <c r="OG43" s="166"/>
      <c r="OH43" s="166"/>
      <c r="OI43" s="166"/>
      <c r="OJ43" s="166"/>
      <c r="OK43" s="166"/>
      <c r="OL43" s="166"/>
      <c r="OM43" s="166"/>
      <c r="ON43" s="166"/>
      <c r="OO43" s="166"/>
      <c r="OP43" s="166"/>
      <c r="OQ43" s="166"/>
      <c r="OR43" s="166"/>
      <c r="OS43" s="166"/>
      <c r="OT43" s="166"/>
      <c r="OU43" s="166"/>
      <c r="OV43" s="166"/>
      <c r="OW43" s="166"/>
      <c r="OX43" s="166"/>
      <c r="OY43" s="166"/>
      <c r="OZ43" s="166"/>
      <c r="PA43" s="166"/>
      <c r="PB43" s="166"/>
      <c r="PC43" s="166"/>
      <c r="PD43" s="166"/>
      <c r="PE43" s="166"/>
      <c r="PF43" s="166"/>
      <c r="PG43" s="166"/>
      <c r="PH43" s="166"/>
      <c r="PI43" s="166"/>
      <c r="PJ43" s="166"/>
      <c r="PK43" s="166"/>
      <c r="PL43" s="166"/>
      <c r="PM43" s="166"/>
      <c r="PN43" s="166"/>
      <c r="PO43" s="166"/>
      <c r="PP43" s="166"/>
      <c r="PQ43" s="166"/>
      <c r="PR43" s="166"/>
      <c r="PS43" s="166"/>
      <c r="PT43" s="166"/>
      <c r="PU43" s="166"/>
      <c r="PV43" s="166"/>
      <c r="PW43" s="166"/>
      <c r="PX43" s="166"/>
      <c r="PY43" s="166"/>
      <c r="PZ43" s="166"/>
      <c r="QA43" s="166"/>
      <c r="QB43" s="166"/>
      <c r="QC43" s="166"/>
      <c r="QD43" s="166"/>
      <c r="QE43" s="166"/>
      <c r="QF43" s="166"/>
      <c r="QG43" s="166"/>
      <c r="QH43" s="166"/>
      <c r="QI43" s="166"/>
      <c r="QJ43" s="166"/>
      <c r="QK43" s="166"/>
      <c r="QL43" s="166"/>
      <c r="QM43" s="166"/>
      <c r="QN43" s="166"/>
      <c r="QO43" s="166"/>
      <c r="QP43" s="166"/>
      <c r="QQ43" s="166"/>
      <c r="QR43" s="166"/>
      <c r="QS43" s="166"/>
      <c r="QT43" s="166"/>
      <c r="QU43" s="166"/>
      <c r="QV43" s="166"/>
      <c r="QW43" s="166"/>
      <c r="QX43" s="166"/>
      <c r="QY43" s="166"/>
      <c r="QZ43" s="166"/>
      <c r="RA43" s="166"/>
      <c r="RB43" s="166"/>
      <c r="RC43" s="166"/>
      <c r="RD43" s="166"/>
      <c r="RE43" s="166"/>
      <c r="RF43" s="166"/>
      <c r="RG43" s="166"/>
      <c r="RH43" s="166"/>
      <c r="RI43" s="166"/>
      <c r="RJ43" s="166"/>
      <c r="RK43" s="166"/>
      <c r="RL43" s="166"/>
      <c r="RM43" s="166"/>
      <c r="RN43" s="166"/>
      <c r="RO43" s="166"/>
      <c r="RP43" s="166"/>
      <c r="RQ43" s="166"/>
      <c r="RR43" s="166"/>
      <c r="RS43" s="166"/>
      <c r="RT43" s="166"/>
      <c r="RU43" s="166"/>
      <c r="RV43" s="166"/>
      <c r="RW43" s="166"/>
      <c r="RX43" s="166"/>
      <c r="RY43" s="166"/>
      <c r="RZ43" s="166"/>
      <c r="SA43" s="166"/>
      <c r="SB43" s="166"/>
      <c r="SC43" s="166"/>
      <c r="SD43" s="166"/>
      <c r="SE43" s="166"/>
      <c r="SF43" s="166"/>
      <c r="SG43" s="166"/>
      <c r="SH43" s="166"/>
      <c r="SI43" s="166"/>
      <c r="SJ43" s="166"/>
      <c r="SK43" s="166"/>
      <c r="SL43" s="166"/>
      <c r="SM43" s="166"/>
      <c r="SN43" s="166"/>
      <c r="SO43" s="166"/>
      <c r="SP43" s="166"/>
      <c r="SQ43" s="166"/>
      <c r="SR43" s="166"/>
      <c r="SS43" s="166"/>
      <c r="ST43" s="166"/>
      <c r="SU43" s="166"/>
      <c r="SV43" s="166"/>
      <c r="SW43" s="166"/>
      <c r="SX43" s="166"/>
      <c r="SY43" s="166"/>
      <c r="SZ43" s="166"/>
      <c r="TA43" s="166"/>
      <c r="TB43" s="166"/>
      <c r="TC43" s="166"/>
      <c r="TD43" s="166"/>
      <c r="TE43" s="166"/>
      <c r="TF43" s="166"/>
      <c r="TG43" s="166"/>
      <c r="TH43" s="166"/>
      <c r="TI43" s="166"/>
      <c r="TJ43" s="166"/>
      <c r="TK43" s="166"/>
      <c r="TL43" s="166"/>
      <c r="TM43" s="166"/>
      <c r="TN43" s="166"/>
      <c r="TO43" s="166"/>
      <c r="TP43" s="166"/>
      <c r="TQ43" s="166"/>
      <c r="TR43" s="166"/>
      <c r="TS43" s="166"/>
      <c r="TT43" s="166"/>
      <c r="TU43" s="166"/>
      <c r="TV43" s="166"/>
      <c r="TW43" s="166"/>
      <c r="TX43" s="166"/>
      <c r="TY43" s="166"/>
      <c r="TZ43" s="166"/>
      <c r="UA43" s="166"/>
      <c r="UB43" s="166"/>
      <c r="UC43" s="166"/>
      <c r="UD43" s="166"/>
      <c r="UE43" s="166"/>
      <c r="UF43" s="166"/>
      <c r="UG43" s="166"/>
      <c r="UH43" s="166"/>
      <c r="UI43" s="166"/>
      <c r="UJ43" s="166"/>
      <c r="UK43" s="166"/>
      <c r="UL43" s="166"/>
      <c r="UM43" s="166"/>
      <c r="UN43" s="166"/>
      <c r="UO43" s="166"/>
      <c r="UP43" s="166"/>
      <c r="UQ43" s="166"/>
      <c r="UR43" s="166"/>
      <c r="US43" s="166"/>
      <c r="UT43" s="166"/>
      <c r="UU43" s="166"/>
      <c r="UV43" s="166"/>
      <c r="UW43" s="166"/>
      <c r="UX43" s="166"/>
      <c r="UY43" s="166"/>
      <c r="UZ43" s="166"/>
      <c r="VA43" s="166"/>
      <c r="VB43" s="166"/>
      <c r="VC43" s="166"/>
      <c r="VD43" s="166"/>
      <c r="VE43" s="166"/>
      <c r="VF43" s="166"/>
      <c r="VG43" s="166"/>
      <c r="VH43" s="166"/>
      <c r="VI43" s="166"/>
      <c r="VJ43" s="166"/>
      <c r="VK43" s="166"/>
      <c r="VL43" s="166"/>
      <c r="VM43" s="166"/>
      <c r="VN43" s="166"/>
      <c r="VO43" s="166"/>
      <c r="VP43" s="166"/>
      <c r="VQ43" s="166"/>
      <c r="VR43" s="166"/>
      <c r="VS43" s="166"/>
      <c r="VT43" s="166"/>
      <c r="VU43" s="166"/>
      <c r="VV43" s="166"/>
      <c r="VW43" s="166"/>
      <c r="VX43" s="166"/>
      <c r="VY43" s="166"/>
      <c r="VZ43" s="166"/>
      <c r="WA43" s="166"/>
      <c r="WB43" s="166"/>
      <c r="WC43" s="166"/>
      <c r="WD43" s="166"/>
      <c r="WE43" s="166"/>
      <c r="WF43" s="166"/>
      <c r="WG43" s="166"/>
      <c r="WH43" s="166"/>
      <c r="WI43" s="166"/>
      <c r="WJ43" s="166"/>
      <c r="WK43" s="166"/>
      <c r="WL43" s="166"/>
      <c r="WM43" s="166"/>
      <c r="WN43" s="166"/>
      <c r="WO43" s="166"/>
      <c r="WP43" s="166"/>
      <c r="WQ43" s="166"/>
      <c r="WR43" s="166"/>
      <c r="WS43" s="166"/>
      <c r="WT43" s="166"/>
      <c r="WU43" s="166"/>
      <c r="WV43" s="166"/>
      <c r="WW43" s="166"/>
      <c r="WX43" s="166"/>
      <c r="WY43" s="166"/>
      <c r="WZ43" s="166"/>
      <c r="XA43" s="166"/>
      <c r="XB43" s="166"/>
      <c r="XC43" s="166"/>
      <c r="XD43" s="166"/>
      <c r="XE43" s="166"/>
      <c r="XF43" s="166"/>
      <c r="XG43" s="166"/>
      <c r="XH43" s="166"/>
      <c r="XI43" s="166"/>
      <c r="XJ43" s="166"/>
      <c r="XK43" s="166"/>
      <c r="XL43" s="166"/>
      <c r="XM43" s="166"/>
      <c r="XN43" s="166"/>
      <c r="XO43" s="166"/>
      <c r="XP43" s="166"/>
      <c r="XQ43" s="166"/>
      <c r="XR43" s="166"/>
      <c r="XS43" s="166"/>
      <c r="XT43" s="166"/>
      <c r="XU43" s="166"/>
      <c r="XV43" s="166"/>
      <c r="XW43" s="166"/>
      <c r="XX43" s="166"/>
      <c r="XY43" s="166"/>
      <c r="XZ43" s="166"/>
      <c r="YA43" s="166"/>
      <c r="YB43" s="166"/>
      <c r="YC43" s="166"/>
      <c r="YD43" s="166"/>
      <c r="YE43" s="166"/>
      <c r="YF43" s="166"/>
      <c r="YG43" s="166"/>
      <c r="YH43" s="166"/>
      <c r="YI43" s="166"/>
      <c r="YJ43" s="166"/>
      <c r="YK43" s="166"/>
      <c r="YL43" s="166"/>
      <c r="YM43" s="166"/>
      <c r="YN43" s="166"/>
      <c r="YO43" s="166"/>
      <c r="YP43" s="166"/>
      <c r="YQ43" s="166"/>
      <c r="YR43" s="166"/>
      <c r="YS43" s="166"/>
      <c r="YT43" s="166"/>
      <c r="YU43" s="166"/>
      <c r="YV43" s="166"/>
      <c r="YW43" s="166"/>
      <c r="YX43" s="166"/>
      <c r="YY43" s="166"/>
      <c r="YZ43" s="166"/>
      <c r="ZA43" s="166"/>
      <c r="ZB43" s="166"/>
      <c r="ZC43" s="166"/>
      <c r="ZD43" s="166"/>
      <c r="ZE43" s="166"/>
      <c r="ZF43" s="166"/>
      <c r="ZG43" s="166"/>
      <c r="ZH43" s="166"/>
      <c r="ZI43" s="166"/>
      <c r="ZJ43" s="166"/>
      <c r="ZK43" s="166"/>
      <c r="ZL43" s="166"/>
      <c r="ZM43" s="166"/>
      <c r="ZN43" s="166"/>
      <c r="ZO43" s="166"/>
      <c r="ZP43" s="166"/>
      <c r="ZQ43" s="166"/>
      <c r="ZR43" s="166"/>
      <c r="ZS43" s="166"/>
      <c r="ZT43" s="166"/>
      <c r="ZU43" s="166"/>
      <c r="ZV43" s="166"/>
      <c r="ZW43" s="166"/>
      <c r="ZX43" s="166"/>
      <c r="ZY43" s="166"/>
      <c r="ZZ43" s="166"/>
      <c r="AAA43" s="166"/>
      <c r="AAB43" s="166"/>
      <c r="AAC43" s="166"/>
      <c r="AAD43" s="166"/>
      <c r="AAE43" s="166"/>
      <c r="AAF43" s="166"/>
      <c r="AAG43" s="166"/>
      <c r="AAH43" s="166"/>
      <c r="AAI43" s="166"/>
      <c r="AAJ43" s="166"/>
      <c r="AAK43" s="166"/>
      <c r="AAL43" s="166"/>
      <c r="AAM43" s="166"/>
      <c r="AAN43" s="166"/>
      <c r="AAO43" s="166"/>
      <c r="AAP43" s="166"/>
      <c r="AAQ43" s="166"/>
      <c r="AAR43" s="166"/>
      <c r="AAS43" s="166"/>
      <c r="AAT43" s="166"/>
      <c r="AAU43" s="166"/>
      <c r="AAV43" s="166"/>
      <c r="AAW43" s="166"/>
      <c r="AAX43" s="166"/>
      <c r="AAY43" s="166"/>
      <c r="AAZ43" s="166"/>
      <c r="ABA43" s="166"/>
      <c r="ABB43" s="166"/>
      <c r="ABC43" s="166"/>
      <c r="ABD43" s="166"/>
      <c r="ABE43" s="166"/>
      <c r="ABF43" s="166"/>
      <c r="ABG43" s="166"/>
      <c r="ABH43" s="166"/>
      <c r="ABI43" s="166"/>
      <c r="ABJ43" s="166"/>
      <c r="ABK43" s="166"/>
      <c r="ABL43" s="166"/>
      <c r="ABM43" s="166"/>
      <c r="ABN43" s="166"/>
      <c r="ABO43" s="166"/>
      <c r="ABP43" s="166"/>
      <c r="ABQ43" s="166"/>
      <c r="ABR43" s="166"/>
      <c r="ABS43" s="166"/>
      <c r="ABT43" s="166"/>
      <c r="ABU43" s="166"/>
      <c r="ABV43" s="166"/>
      <c r="ABW43" s="166"/>
      <c r="ABX43" s="166"/>
      <c r="ABY43" s="166"/>
      <c r="ABZ43" s="166"/>
      <c r="ACA43" s="166"/>
      <c r="ACB43" s="166"/>
      <c r="ACC43" s="166"/>
      <c r="ACD43" s="166"/>
      <c r="ACE43" s="166"/>
      <c r="ACF43" s="166"/>
      <c r="ACG43" s="166"/>
      <c r="ACH43" s="166"/>
      <c r="ACI43" s="166"/>
      <c r="ACJ43" s="166"/>
      <c r="ACK43" s="166"/>
      <c r="ACL43" s="166"/>
      <c r="ACM43" s="166"/>
      <c r="ACN43" s="166"/>
      <c r="ACO43" s="166"/>
      <c r="ACP43" s="166"/>
      <c r="ACQ43" s="166"/>
      <c r="ACR43" s="166"/>
      <c r="ACS43" s="166"/>
      <c r="ACT43" s="166"/>
      <c r="ACU43" s="166"/>
      <c r="ACV43" s="166"/>
      <c r="ACW43" s="166"/>
      <c r="ACX43" s="166"/>
      <c r="ACY43" s="166"/>
      <c r="ACZ43" s="166"/>
      <c r="ADA43" s="166"/>
      <c r="ADB43" s="166"/>
      <c r="ADC43" s="166"/>
      <c r="ADD43" s="166"/>
      <c r="ADE43" s="166"/>
      <c r="ADF43" s="166"/>
      <c r="ADG43" s="166"/>
      <c r="ADH43" s="166"/>
      <c r="ADI43" s="166"/>
      <c r="ADJ43" s="166"/>
      <c r="ADK43" s="166"/>
      <c r="ADL43" s="166"/>
      <c r="ADM43" s="166"/>
      <c r="ADN43" s="166"/>
      <c r="ADO43" s="166"/>
      <c r="ADP43" s="166"/>
      <c r="ADQ43" s="166"/>
      <c r="ADR43" s="166"/>
      <c r="ADS43" s="166"/>
      <c r="ADT43" s="166"/>
      <c r="ADU43" s="166"/>
      <c r="ADV43" s="166"/>
      <c r="ADW43" s="166"/>
      <c r="ADX43" s="166"/>
      <c r="ADY43" s="166"/>
      <c r="ADZ43" s="166"/>
      <c r="AEA43" s="166"/>
      <c r="AEB43" s="166"/>
      <c r="AEC43" s="166"/>
      <c r="AED43" s="166"/>
      <c r="AEE43" s="166"/>
      <c r="AEF43" s="166"/>
      <c r="AEG43" s="166"/>
      <c r="AEH43" s="166"/>
      <c r="AEI43" s="166"/>
      <c r="AEJ43" s="166"/>
      <c r="AEK43" s="166"/>
      <c r="AEL43" s="166"/>
      <c r="AEM43" s="166"/>
      <c r="AEN43" s="166"/>
      <c r="AEO43" s="166"/>
      <c r="AEP43" s="166"/>
      <c r="AEQ43" s="166"/>
      <c r="AER43" s="166"/>
      <c r="AES43" s="166"/>
      <c r="AET43" s="166"/>
      <c r="AEU43" s="166"/>
      <c r="AEV43" s="166"/>
      <c r="AEW43" s="166"/>
      <c r="AEX43" s="166"/>
      <c r="AEY43" s="166"/>
      <c r="AEZ43" s="166"/>
      <c r="AFA43" s="166"/>
      <c r="AFB43" s="166"/>
      <c r="AFC43" s="166"/>
      <c r="AFD43" s="166"/>
      <c r="AFE43" s="166"/>
      <c r="AFF43" s="166"/>
      <c r="AFG43" s="166"/>
      <c r="AFH43" s="166"/>
      <c r="AFI43" s="166"/>
      <c r="AFJ43" s="166"/>
      <c r="AFK43" s="166"/>
      <c r="AFL43" s="166"/>
      <c r="AFM43" s="166"/>
      <c r="AFN43" s="166"/>
      <c r="AFO43" s="166"/>
      <c r="AFP43" s="166"/>
      <c r="AFQ43" s="166"/>
      <c r="AFR43" s="166"/>
      <c r="AFS43" s="166"/>
      <c r="AFT43" s="166"/>
      <c r="AFU43" s="166"/>
      <c r="AFV43" s="166"/>
      <c r="AFW43" s="166"/>
      <c r="AFX43" s="166"/>
      <c r="AFY43" s="166"/>
      <c r="AFZ43" s="166"/>
      <c r="AGA43" s="166"/>
      <c r="AGB43" s="166"/>
      <c r="AGC43" s="166"/>
      <c r="AGD43" s="166"/>
      <c r="AGE43" s="166"/>
      <c r="AGF43" s="166"/>
      <c r="AGG43" s="166"/>
      <c r="AGH43" s="166"/>
      <c r="AGI43" s="166"/>
      <c r="AGJ43" s="166"/>
      <c r="AGK43" s="166"/>
      <c r="AGL43" s="166"/>
      <c r="AGM43" s="166"/>
      <c r="AGN43" s="166"/>
      <c r="AGO43" s="166"/>
      <c r="AGP43" s="166"/>
      <c r="AGQ43" s="166"/>
      <c r="AGR43" s="166"/>
      <c r="AGS43" s="166"/>
      <c r="AGT43" s="166"/>
      <c r="AGU43" s="166"/>
      <c r="AGV43" s="166"/>
      <c r="AGW43" s="166"/>
      <c r="AGX43" s="166"/>
      <c r="AGY43" s="166"/>
      <c r="AGZ43" s="166"/>
      <c r="AHA43" s="166"/>
      <c r="AHB43" s="166"/>
      <c r="AHC43" s="166"/>
      <c r="AHD43" s="166"/>
      <c r="AHE43" s="166"/>
      <c r="AHF43" s="166"/>
      <c r="AHG43" s="166"/>
      <c r="AHH43" s="166"/>
      <c r="AHI43" s="166"/>
      <c r="AHJ43" s="166"/>
      <c r="AHK43" s="166"/>
      <c r="AHL43" s="166"/>
      <c r="AHM43" s="166"/>
      <c r="AHN43" s="166"/>
      <c r="AHO43" s="166"/>
      <c r="AHP43" s="166"/>
      <c r="AHQ43" s="166"/>
      <c r="AHR43" s="166"/>
      <c r="AHS43" s="166"/>
      <c r="AHT43" s="166"/>
      <c r="AHU43" s="166"/>
      <c r="AHV43" s="166"/>
      <c r="AHW43" s="166"/>
      <c r="AHX43" s="166"/>
      <c r="AHY43" s="166"/>
      <c r="AHZ43" s="166"/>
      <c r="AIA43" s="166"/>
      <c r="AIB43" s="166"/>
      <c r="AIC43" s="166"/>
      <c r="AID43" s="166"/>
      <c r="AIE43" s="166"/>
      <c r="AIF43" s="166"/>
      <c r="AIG43" s="166"/>
      <c r="AIH43" s="166"/>
      <c r="AII43" s="166"/>
      <c r="AIJ43" s="166"/>
      <c r="AIK43" s="166"/>
      <c r="AIL43" s="166"/>
      <c r="AIM43" s="166"/>
      <c r="AIN43" s="166"/>
      <c r="AIO43" s="166"/>
      <c r="AIP43" s="166"/>
      <c r="AIQ43" s="166"/>
      <c r="AIR43" s="166"/>
      <c r="AIS43" s="166"/>
      <c r="AIT43" s="166"/>
      <c r="AIU43" s="166"/>
      <c r="AIV43" s="166"/>
      <c r="AIW43" s="166"/>
      <c r="AIX43" s="166"/>
      <c r="AIY43" s="166"/>
      <c r="AIZ43" s="166"/>
      <c r="AJA43" s="166"/>
      <c r="AJB43" s="166"/>
      <c r="AJC43" s="166"/>
      <c r="AJD43" s="166"/>
      <c r="AJE43" s="166"/>
      <c r="AJF43" s="166"/>
      <c r="AJG43" s="166"/>
      <c r="AJH43" s="166"/>
      <c r="AJI43" s="166"/>
      <c r="AJJ43" s="166"/>
      <c r="AJK43" s="166"/>
      <c r="AJL43" s="166"/>
      <c r="AJM43" s="166"/>
      <c r="AJN43" s="166"/>
      <c r="AJO43" s="166"/>
      <c r="AJP43" s="166"/>
      <c r="AJQ43" s="166"/>
      <c r="AJR43" s="166"/>
      <c r="AJS43" s="166"/>
      <c r="AJT43" s="166"/>
      <c r="AJU43" s="166"/>
      <c r="AJV43" s="166"/>
      <c r="AJW43" s="166"/>
      <c r="AJX43" s="166"/>
      <c r="AJY43" s="166"/>
      <c r="AJZ43" s="166"/>
      <c r="AKA43" s="166"/>
      <c r="AKB43" s="166"/>
      <c r="AKC43" s="166"/>
      <c r="AKD43" s="166"/>
      <c r="AKE43" s="166"/>
      <c r="AKF43" s="166"/>
      <c r="AKG43" s="166"/>
      <c r="AKH43" s="166"/>
      <c r="AKI43" s="166"/>
      <c r="AKJ43" s="166"/>
      <c r="AKK43" s="166"/>
      <c r="AKL43" s="166"/>
      <c r="AKM43" s="166"/>
      <c r="AKN43" s="166"/>
      <c r="AKO43" s="166"/>
      <c r="AKP43" s="166"/>
      <c r="AKQ43" s="166"/>
      <c r="AKR43" s="166"/>
      <c r="AKS43" s="166"/>
      <c r="AKT43" s="166"/>
      <c r="AKU43" s="166"/>
      <c r="AKV43" s="166"/>
      <c r="AKW43" s="166"/>
      <c r="AKX43" s="166"/>
      <c r="AKY43" s="166"/>
      <c r="AKZ43" s="166"/>
      <c r="ALA43" s="166"/>
      <c r="ALB43" s="166"/>
      <c r="ALC43" s="166"/>
      <c r="ALD43" s="166"/>
      <c r="ALE43" s="166"/>
      <c r="ALF43" s="166"/>
      <c r="ALG43" s="166"/>
      <c r="ALH43" s="166"/>
      <c r="ALI43" s="166"/>
      <c r="ALJ43" s="166"/>
      <c r="ALK43" s="166"/>
      <c r="ALL43" s="166"/>
      <c r="ALM43" s="166"/>
      <c r="ALN43" s="166"/>
      <c r="ALO43" s="166"/>
      <c r="ALP43" s="166"/>
      <c r="ALQ43" s="166"/>
      <c r="ALR43" s="166"/>
      <c r="ALS43" s="166"/>
      <c r="ALT43" s="166"/>
      <c r="ALU43" s="166"/>
      <c r="ALV43" s="166"/>
      <c r="ALW43" s="166"/>
      <c r="ALX43" s="166"/>
      <c r="ALY43" s="166"/>
      <c r="ALZ43" s="166"/>
      <c r="AMA43" s="166"/>
      <c r="AMB43" s="166"/>
      <c r="AMC43" s="166"/>
      <c r="AMD43" s="166"/>
      <c r="AME43" s="166"/>
      <c r="AMF43" s="166"/>
      <c r="AMG43" s="166"/>
      <c r="AMH43" s="166"/>
    </row>
    <row r="44" spans="1:1022" ht="15">
      <c r="A44" s="101" t="s">
        <v>40</v>
      </c>
      <c r="B44" s="57"/>
      <c r="C44" s="57"/>
      <c r="D44" s="95"/>
      <c r="E44" s="51">
        <v>0</v>
      </c>
      <c r="F44" s="51"/>
      <c r="G44" s="140">
        <v>0</v>
      </c>
      <c r="H44" s="115">
        <f t="shared" si="0"/>
        <v>0</v>
      </c>
      <c r="I44" s="139">
        <v>234</v>
      </c>
    </row>
    <row r="45" spans="1:1022" ht="14.25">
      <c r="A45" s="101" t="s">
        <v>43</v>
      </c>
      <c r="B45" s="138"/>
      <c r="C45" s="138"/>
      <c r="D45" s="95"/>
      <c r="E45" s="51">
        <v>0</v>
      </c>
      <c r="F45" s="51" t="s">
        <v>11</v>
      </c>
      <c r="G45" s="96">
        <v>0</v>
      </c>
      <c r="H45" s="115">
        <f>SUM(E45:G45)</f>
        <v>0</v>
      </c>
      <c r="I45" s="104">
        <v>0</v>
      </c>
    </row>
    <row r="46" spans="1:1022" ht="15">
      <c r="A46" s="101" t="s">
        <v>39</v>
      </c>
      <c r="B46" s="57"/>
      <c r="C46" s="57"/>
      <c r="D46" s="95"/>
      <c r="E46" s="51"/>
      <c r="F46" s="51" t="s">
        <v>11</v>
      </c>
      <c r="G46" s="124">
        <v>1200</v>
      </c>
      <c r="H46" s="115">
        <f>SUM(E46:G46)</f>
        <v>1200</v>
      </c>
      <c r="I46" s="139">
        <v>1200</v>
      </c>
    </row>
    <row r="47" spans="1:1022" ht="15.75" thickBot="1">
      <c r="A47" s="125" t="s">
        <v>47</v>
      </c>
      <c r="B47" s="57"/>
      <c r="C47" s="57"/>
      <c r="D47" s="95"/>
      <c r="E47" s="12">
        <f>SUM(E32:E46)</f>
        <v>52695</v>
      </c>
      <c r="F47" s="12">
        <f>SUM(F32:F46)</f>
        <v>1610</v>
      </c>
      <c r="G47" s="12">
        <f>SUM(G32:G46)</f>
        <v>6263</v>
      </c>
      <c r="H47" s="147">
        <f>SUM(H32:H46)</f>
        <v>60568</v>
      </c>
      <c r="I47" s="148">
        <f>SUM(I32:I46)</f>
        <v>57414</v>
      </c>
    </row>
    <row r="48" spans="1:1022" ht="15">
      <c r="A48" s="136" t="s">
        <v>48</v>
      </c>
      <c r="B48" s="56"/>
      <c r="C48" s="56"/>
      <c r="D48" s="91"/>
      <c r="E48" s="92">
        <f>E29-E47</f>
        <v>-7036</v>
      </c>
      <c r="F48" s="92">
        <f>F29-F47</f>
        <v>7984</v>
      </c>
      <c r="G48" s="92">
        <f>G29-G47</f>
        <v>-285</v>
      </c>
      <c r="H48" s="152">
        <f>H29-H47</f>
        <v>663</v>
      </c>
      <c r="I48" s="137">
        <v>1095</v>
      </c>
    </row>
    <row r="49" spans="1:9" ht="14.25">
      <c r="A49" s="101" t="s">
        <v>49</v>
      </c>
      <c r="B49" s="138"/>
      <c r="C49" s="138"/>
      <c r="D49" s="95"/>
      <c r="E49" s="50">
        <v>6568</v>
      </c>
      <c r="F49" s="50" t="s">
        <v>11</v>
      </c>
      <c r="G49" s="50" t="s">
        <v>11</v>
      </c>
      <c r="H49" s="151">
        <v>6568</v>
      </c>
      <c r="I49" s="143">
        <v>3474</v>
      </c>
    </row>
    <row r="50" spans="1:9" ht="15">
      <c r="A50" s="144"/>
      <c r="B50" s="138"/>
      <c r="C50" s="138"/>
      <c r="D50" s="95"/>
      <c r="E50" s="12">
        <f>(E49+E48)</f>
        <v>-468</v>
      </c>
      <c r="F50" s="51">
        <f>SUM(F48:F49)</f>
        <v>7984</v>
      </c>
      <c r="G50" s="51">
        <f>SUM(G48:G49)</f>
        <v>-285</v>
      </c>
      <c r="H50" s="147">
        <f>SUM(H48:H49)</f>
        <v>7231</v>
      </c>
      <c r="I50" s="145">
        <f>SUM(I48:I49)</f>
        <v>4569</v>
      </c>
    </row>
    <row r="51" spans="1:9" ht="14.25">
      <c r="A51" s="101" t="s">
        <v>50</v>
      </c>
      <c r="B51" s="138"/>
      <c r="C51" s="138"/>
      <c r="D51" s="95"/>
      <c r="E51" s="51">
        <f>-E50</f>
        <v>468</v>
      </c>
      <c r="F51" s="51">
        <f>-E51</f>
        <v>-468</v>
      </c>
      <c r="G51" s="96"/>
      <c r="H51" s="115" t="s">
        <v>11</v>
      </c>
      <c r="I51" s="102" t="s">
        <v>11</v>
      </c>
    </row>
    <row r="52" spans="1:9" ht="14.25">
      <c r="A52" s="101"/>
      <c r="B52" s="138"/>
      <c r="C52" s="138"/>
      <c r="D52" s="95"/>
      <c r="E52" s="130"/>
      <c r="F52" s="51">
        <f>SUM(F50:F51)</f>
        <v>7516</v>
      </c>
      <c r="G52" s="51">
        <f>SUM(G50:G51)</f>
        <v>-285</v>
      </c>
      <c r="H52" s="115">
        <f>SUM(F52:G52)</f>
        <v>7231</v>
      </c>
      <c r="I52" s="102">
        <f>I50</f>
        <v>4569</v>
      </c>
    </row>
    <row r="53" spans="1:9" ht="15" thickBot="1">
      <c r="A53" s="153" t="s">
        <v>51</v>
      </c>
      <c r="B53" s="154"/>
      <c r="C53" s="154"/>
      <c r="D53" s="106"/>
      <c r="E53" s="107"/>
      <c r="F53" s="107">
        <v>133544</v>
      </c>
      <c r="G53" s="107">
        <v>51909</v>
      </c>
      <c r="H53" s="155">
        <f>F53+G53</f>
        <v>185453</v>
      </c>
      <c r="I53" s="156">
        <v>180884</v>
      </c>
    </row>
    <row r="54" spans="1:9" ht="15" thickBot="1">
      <c r="A54" s="146" t="s">
        <v>52</v>
      </c>
      <c r="B54" s="108"/>
      <c r="C54" s="108"/>
      <c r="D54" s="106"/>
      <c r="E54" s="107"/>
      <c r="F54" s="149">
        <f>SUM(F52:F53)</f>
        <v>141060</v>
      </c>
      <c r="G54" s="149">
        <f>SUM(G52:G53)</f>
        <v>51624</v>
      </c>
      <c r="H54" s="149">
        <f>SUM(H52:H53)</f>
        <v>192684</v>
      </c>
      <c r="I54" s="150">
        <f>SUM(I52:I53)</f>
        <v>185453</v>
      </c>
    </row>
    <row r="55" spans="1:9" ht="13.9" customHeight="1">
      <c r="A55" s="172" t="s">
        <v>0</v>
      </c>
      <c r="B55" s="172"/>
      <c r="C55" s="172"/>
      <c r="D55" s="172"/>
      <c r="E55" s="172"/>
      <c r="F55" s="172"/>
      <c r="G55" s="172"/>
      <c r="H55" s="172"/>
      <c r="I55" s="172"/>
    </row>
    <row r="56" spans="1:9" ht="13.9" customHeight="1" thickBot="1">
      <c r="A56" s="173" t="s">
        <v>134</v>
      </c>
      <c r="B56" s="173"/>
      <c r="C56" s="173"/>
      <c r="D56" s="173"/>
      <c r="E56" s="173"/>
      <c r="F56" s="173"/>
      <c r="G56" s="173"/>
      <c r="H56" s="173"/>
      <c r="I56" s="173"/>
    </row>
    <row r="57" spans="1:9" ht="15">
      <c r="A57" s="90" t="s">
        <v>53</v>
      </c>
      <c r="B57" s="56"/>
      <c r="C57" s="56"/>
      <c r="D57" s="91"/>
      <c r="E57" s="92"/>
      <c r="F57" s="92"/>
      <c r="G57" s="93"/>
      <c r="H57" s="111">
        <v>2021</v>
      </c>
      <c r="I57" s="110">
        <v>2020</v>
      </c>
    </row>
    <row r="58" spans="1:9" ht="15">
      <c r="A58" s="94"/>
      <c r="B58" s="57"/>
      <c r="C58" s="57"/>
      <c r="D58" s="95" t="s">
        <v>2</v>
      </c>
      <c r="E58" s="51"/>
      <c r="F58" s="51"/>
      <c r="G58" s="96"/>
      <c r="H58" s="87" t="s">
        <v>9</v>
      </c>
      <c r="I58" s="97" t="s">
        <v>9</v>
      </c>
    </row>
    <row r="59" spans="1:9" ht="15">
      <c r="A59" s="94" t="s">
        <v>54</v>
      </c>
      <c r="B59" s="57"/>
      <c r="C59" s="57"/>
      <c r="D59" s="95"/>
      <c r="E59" s="51"/>
      <c r="F59" s="51"/>
      <c r="G59" s="96"/>
      <c r="H59" s="87"/>
      <c r="I59" s="97"/>
    </row>
    <row r="60" spans="1:9" ht="15">
      <c r="A60" s="98" t="s">
        <v>55</v>
      </c>
      <c r="B60" s="99"/>
      <c r="C60" s="57"/>
      <c r="D60" s="95"/>
      <c r="E60" s="51"/>
      <c r="F60" s="51"/>
      <c r="G60" s="96"/>
      <c r="H60" s="88">
        <v>98</v>
      </c>
      <c r="I60" s="100">
        <v>47</v>
      </c>
    </row>
    <row r="61" spans="1:9" ht="15">
      <c r="A61" s="94" t="s">
        <v>56</v>
      </c>
      <c r="B61" s="99"/>
      <c r="C61" s="57"/>
      <c r="D61" s="95"/>
      <c r="E61" s="51"/>
      <c r="F61" s="51"/>
      <c r="G61" s="96"/>
      <c r="H61" s="88"/>
      <c r="I61" s="100"/>
    </row>
    <row r="62" spans="1:9" ht="15">
      <c r="A62" s="101" t="s">
        <v>57</v>
      </c>
      <c r="B62" s="99"/>
      <c r="C62" s="57"/>
      <c r="D62" s="95"/>
      <c r="E62" s="51"/>
      <c r="F62" s="51"/>
      <c r="G62" s="96"/>
      <c r="H62" s="88">
        <v>22792</v>
      </c>
      <c r="I62" s="100">
        <v>13678</v>
      </c>
    </row>
    <row r="63" spans="1:9" ht="15">
      <c r="A63" s="101" t="s">
        <v>58</v>
      </c>
      <c r="B63" s="99"/>
      <c r="C63" s="57"/>
      <c r="D63" s="95"/>
      <c r="E63" s="51"/>
      <c r="F63" s="51"/>
      <c r="G63" s="96"/>
      <c r="H63" s="88">
        <f>2803-260</f>
        <v>2543</v>
      </c>
      <c r="I63" s="102">
        <v>1113</v>
      </c>
    </row>
    <row r="64" spans="1:9" ht="15">
      <c r="A64" s="98" t="s">
        <v>59</v>
      </c>
      <c r="B64" s="57"/>
      <c r="C64" s="57"/>
      <c r="D64" s="95"/>
      <c r="E64" s="51"/>
      <c r="F64" s="51"/>
      <c r="G64" s="96"/>
      <c r="H64" s="88">
        <v>123239</v>
      </c>
      <c r="I64" s="100">
        <v>133172</v>
      </c>
    </row>
    <row r="65" spans="1:9" ht="15">
      <c r="A65" s="98" t="s">
        <v>60</v>
      </c>
      <c r="B65" s="57"/>
      <c r="C65" s="57"/>
      <c r="D65" s="95"/>
      <c r="E65" s="51"/>
      <c r="F65" s="51"/>
      <c r="G65" s="96"/>
      <c r="H65" s="89">
        <f>SUM(H60:H64)</f>
        <v>148672</v>
      </c>
      <c r="I65" s="103">
        <f>SUM(I60:I64)</f>
        <v>148010</v>
      </c>
    </row>
    <row r="66" spans="1:9" ht="15">
      <c r="A66" s="94" t="s">
        <v>61</v>
      </c>
      <c r="B66" s="99"/>
      <c r="C66" s="57"/>
      <c r="D66" s="95"/>
      <c r="E66" s="51"/>
      <c r="F66" s="51"/>
      <c r="G66" s="96"/>
      <c r="H66" s="88"/>
      <c r="I66" s="100"/>
    </row>
    <row r="67" spans="1:9" ht="15">
      <c r="A67" s="98" t="s">
        <v>62</v>
      </c>
      <c r="B67" s="57"/>
      <c r="C67" s="57"/>
      <c r="D67" s="95"/>
      <c r="E67" s="51"/>
      <c r="F67" s="51"/>
      <c r="G67" s="96"/>
      <c r="H67" s="88">
        <v>44012</v>
      </c>
      <c r="I67" s="104">
        <v>37444</v>
      </c>
    </row>
    <row r="68" spans="1:9" ht="15.75" thickBot="1">
      <c r="A68" s="105" t="s">
        <v>63</v>
      </c>
      <c r="B68" s="58"/>
      <c r="C68" s="58"/>
      <c r="D68" s="106"/>
      <c r="E68" s="107"/>
      <c r="F68" s="107"/>
      <c r="G68" s="108"/>
      <c r="H68" s="112">
        <f>H65+H67</f>
        <v>192684</v>
      </c>
      <c r="I68" s="109">
        <f>I65+I67</f>
        <v>185454</v>
      </c>
    </row>
    <row r="69" spans="1:9" ht="15">
      <c r="A69" s="14"/>
      <c r="B69" s="3"/>
      <c r="C69" s="3"/>
      <c r="D69" s="4"/>
      <c r="E69" s="5"/>
      <c r="F69" s="5"/>
      <c r="G69" s="6"/>
      <c r="H69" s="6"/>
      <c r="I69" s="6"/>
    </row>
    <row r="70" spans="1:9" ht="15">
      <c r="A70" s="16" t="s">
        <v>64</v>
      </c>
      <c r="B70" s="17"/>
      <c r="C70" s="17"/>
      <c r="D70" s="18"/>
      <c r="E70" s="19"/>
      <c r="F70" s="19"/>
      <c r="G70" s="20"/>
      <c r="H70" s="6"/>
      <c r="I70" s="6"/>
    </row>
    <row r="71" spans="1:9" ht="15">
      <c r="A71" s="16" t="s">
        <v>65</v>
      </c>
      <c r="B71" s="17"/>
      <c r="C71" s="17"/>
      <c r="D71" s="18"/>
      <c r="E71" s="19"/>
      <c r="F71" s="19"/>
      <c r="G71" s="20"/>
      <c r="H71" s="6"/>
      <c r="I71" s="6"/>
    </row>
    <row r="72" spans="1:9" ht="15">
      <c r="A72" s="16"/>
      <c r="B72" s="17"/>
      <c r="C72" s="17"/>
      <c r="D72" s="18"/>
      <c r="E72" s="19"/>
      <c r="F72" s="19"/>
      <c r="G72" s="20"/>
      <c r="H72" s="6"/>
      <c r="I72" s="6"/>
    </row>
    <row r="73" spans="1:9" ht="15">
      <c r="A73" s="14" t="s">
        <v>66</v>
      </c>
      <c r="B73" s="3"/>
      <c r="C73" s="3"/>
      <c r="D73" s="4"/>
      <c r="E73" s="5"/>
      <c r="F73" s="5"/>
      <c r="G73" s="6"/>
      <c r="H73" s="6"/>
      <c r="I73" s="6"/>
    </row>
    <row r="74" spans="1:9" ht="15">
      <c r="A74" s="6" t="s">
        <v>67</v>
      </c>
      <c r="B74" s="3"/>
      <c r="C74" s="3"/>
      <c r="D74" s="4"/>
      <c r="E74" s="5"/>
      <c r="F74" s="5"/>
      <c r="G74" s="6"/>
      <c r="H74" s="5">
        <v>460</v>
      </c>
      <c r="I74" s="5">
        <v>470</v>
      </c>
    </row>
    <row r="75" spans="1:9" ht="15">
      <c r="A75" s="6" t="s">
        <v>151</v>
      </c>
      <c r="B75" s="3" t="s">
        <v>152</v>
      </c>
      <c r="C75" s="3"/>
      <c r="D75" s="4"/>
      <c r="E75" s="5"/>
      <c r="F75" s="5"/>
      <c r="G75" s="6"/>
      <c r="H75" s="5">
        <v>137</v>
      </c>
      <c r="I75" s="21"/>
    </row>
    <row r="76" spans="1:9" ht="15">
      <c r="A76" s="6" t="s">
        <v>135</v>
      </c>
      <c r="B76" s="3"/>
      <c r="C76" s="3"/>
      <c r="D76" s="4"/>
      <c r="E76" s="5"/>
      <c r="F76" s="5"/>
      <c r="G76" s="6"/>
      <c r="H76" s="5">
        <v>99</v>
      </c>
      <c r="I76" s="21">
        <v>71</v>
      </c>
    </row>
    <row r="77" spans="1:9" ht="15">
      <c r="A77" s="6" t="s">
        <v>68</v>
      </c>
      <c r="B77" s="3"/>
      <c r="C77" s="3"/>
      <c r="D77" s="4"/>
      <c r="E77" s="5"/>
      <c r="F77" s="5"/>
      <c r="G77" s="6"/>
      <c r="H77" s="5"/>
      <c r="I77" s="5">
        <v>75</v>
      </c>
    </row>
    <row r="78" spans="1:9" ht="15">
      <c r="A78" s="6" t="s">
        <v>131</v>
      </c>
      <c r="B78" s="3"/>
      <c r="C78" s="3"/>
      <c r="D78" s="4"/>
      <c r="E78" s="5"/>
      <c r="F78" s="5"/>
      <c r="G78" s="6"/>
      <c r="H78" s="5"/>
      <c r="I78" s="5">
        <v>30</v>
      </c>
    </row>
    <row r="79" spans="1:9" ht="15">
      <c r="A79" s="14"/>
      <c r="B79" s="3"/>
      <c r="C79" s="3"/>
      <c r="D79" s="59"/>
      <c r="E79" s="5"/>
      <c r="F79" s="5"/>
      <c r="G79" s="6"/>
      <c r="H79" s="11">
        <f>SUM(H74:H78)</f>
        <v>696</v>
      </c>
      <c r="I79" s="11">
        <f>SUM(I74:I78)</f>
        <v>646</v>
      </c>
    </row>
    <row r="80" spans="1:9" ht="15">
      <c r="A80" s="14" t="s">
        <v>69</v>
      </c>
      <c r="B80" s="3"/>
      <c r="C80" s="3"/>
      <c r="D80" s="25"/>
      <c r="E80" s="26"/>
      <c r="F80" s="26"/>
      <c r="G80" s="23"/>
      <c r="H80" s="24"/>
      <c r="I80" s="27"/>
    </row>
    <row r="81" spans="1:9" ht="14.25">
      <c r="A81" s="6" t="s">
        <v>132</v>
      </c>
      <c r="C81" s="29"/>
      <c r="D81" s="25"/>
      <c r="E81" s="26"/>
      <c r="F81" s="26"/>
      <c r="G81" s="26"/>
      <c r="H81" s="28">
        <v>132</v>
      </c>
      <c r="I81" s="5">
        <v>110.25</v>
      </c>
    </row>
    <row r="82" spans="1:9" ht="15">
      <c r="A82" s="30"/>
      <c r="B82" s="30"/>
      <c r="C82" s="31"/>
      <c r="D82" s="25"/>
      <c r="E82" s="26"/>
      <c r="F82" s="26"/>
      <c r="G82" s="26"/>
      <c r="H82" s="11">
        <f>SUM(H80:H81)</f>
        <v>132</v>
      </c>
      <c r="I82" s="11">
        <v>110</v>
      </c>
    </row>
    <row r="83" spans="1:9" ht="15.75" thickBot="1">
      <c r="A83" s="22"/>
      <c r="B83" s="3"/>
      <c r="C83" s="3"/>
      <c r="D83" s="25"/>
      <c r="E83" s="23"/>
      <c r="F83" s="23"/>
      <c r="G83" s="23"/>
      <c r="H83" s="24"/>
      <c r="I83" s="24"/>
    </row>
    <row r="84" spans="1:9" ht="15.75" thickBot="1">
      <c r="A84" s="60" t="s">
        <v>136</v>
      </c>
      <c r="B84" s="61"/>
      <c r="C84" s="62"/>
      <c r="D84" s="63"/>
      <c r="E84" s="64"/>
      <c r="F84" s="64"/>
      <c r="G84" s="64"/>
      <c r="H84" s="85">
        <v>2021</v>
      </c>
      <c r="I84" s="82">
        <v>2020</v>
      </c>
    </row>
    <row r="85" spans="1:9" ht="15">
      <c r="A85" s="65" t="s">
        <v>8</v>
      </c>
      <c r="B85" s="66"/>
      <c r="C85" s="67"/>
      <c r="D85" s="68"/>
      <c r="E85" s="69"/>
      <c r="F85" s="69"/>
      <c r="G85" s="69"/>
      <c r="H85" s="83"/>
      <c r="I85" s="70"/>
    </row>
    <row r="86" spans="1:9" ht="15">
      <c r="A86" s="71" t="s">
        <v>137</v>
      </c>
      <c r="B86" s="67"/>
      <c r="C86" s="72"/>
      <c r="D86" s="73"/>
      <c r="E86" s="69"/>
      <c r="F86" s="69"/>
      <c r="G86" s="69"/>
      <c r="H86" s="84">
        <v>345.14</v>
      </c>
      <c r="I86" s="74">
        <v>1580</v>
      </c>
    </row>
    <row r="87" spans="1:9" ht="15">
      <c r="A87" s="75" t="s">
        <v>32</v>
      </c>
      <c r="B87" s="67"/>
      <c r="C87" s="72"/>
      <c r="D87" s="73"/>
      <c r="E87" s="69"/>
      <c r="F87" s="69"/>
      <c r="G87" s="69"/>
      <c r="H87" s="83"/>
      <c r="I87" s="70"/>
    </row>
    <row r="88" spans="1:9" ht="15">
      <c r="A88" s="71" t="s">
        <v>138</v>
      </c>
      <c r="B88" s="67"/>
      <c r="C88" s="72"/>
      <c r="D88" s="73"/>
      <c r="E88" s="69"/>
      <c r="F88" s="69"/>
      <c r="G88" s="69"/>
      <c r="H88" s="84">
        <v>1159.3599999999999</v>
      </c>
      <c r="I88" s="74">
        <v>538</v>
      </c>
    </row>
    <row r="89" spans="1:9" ht="15">
      <c r="A89" s="75" t="s">
        <v>139</v>
      </c>
      <c r="B89" s="72"/>
      <c r="C89" s="72"/>
      <c r="D89" s="73"/>
      <c r="E89" s="69"/>
      <c r="F89" s="69"/>
      <c r="G89" s="69"/>
      <c r="H89" s="83"/>
      <c r="I89" s="70"/>
    </row>
    <row r="90" spans="1:9" ht="15">
      <c r="A90" s="71" t="s">
        <v>140</v>
      </c>
      <c r="B90" s="72"/>
      <c r="C90" s="72"/>
      <c r="D90" s="73"/>
      <c r="E90" s="69"/>
      <c r="F90" s="69"/>
      <c r="G90" s="69"/>
      <c r="H90" s="83"/>
      <c r="I90" s="70"/>
    </row>
    <row r="91" spans="1:9" ht="15.75" thickBot="1">
      <c r="A91" s="76" t="s">
        <v>141</v>
      </c>
      <c r="B91" s="77"/>
      <c r="C91" s="78"/>
      <c r="D91" s="79"/>
      <c r="E91" s="80"/>
      <c r="F91" s="80"/>
      <c r="G91" s="80"/>
      <c r="H91" s="86">
        <v>228</v>
      </c>
      <c r="I91" s="81">
        <v>1042</v>
      </c>
    </row>
    <row r="92" spans="1:9" ht="15">
      <c r="A92" s="22"/>
      <c r="B92" s="22"/>
      <c r="C92" s="3"/>
      <c r="D92" s="25"/>
      <c r="E92" s="32"/>
      <c r="F92" s="23"/>
      <c r="G92" s="23"/>
      <c r="H92" s="23"/>
      <c r="I92" s="23"/>
    </row>
    <row r="93" spans="1:9" ht="15">
      <c r="A93" s="22"/>
      <c r="B93" s="22"/>
      <c r="C93" s="3"/>
      <c r="D93" s="25"/>
      <c r="E93" s="32"/>
      <c r="F93" s="23"/>
      <c r="G93" s="23"/>
      <c r="H93" s="23"/>
      <c r="I93" s="23"/>
    </row>
    <row r="94" spans="1:9" ht="15">
      <c r="A94" s="22"/>
      <c r="B94" s="22"/>
      <c r="C94" s="3"/>
      <c r="D94" s="25"/>
      <c r="E94" s="32"/>
      <c r="F94" s="23"/>
      <c r="G94" s="23"/>
      <c r="H94" s="23"/>
      <c r="I94" s="23"/>
    </row>
    <row r="95" spans="1:9" ht="15">
      <c r="A95" s="22"/>
      <c r="B95" s="22"/>
      <c r="C95" s="3"/>
      <c r="D95" s="25"/>
      <c r="E95" s="32"/>
      <c r="F95" s="23"/>
      <c r="G95" s="23"/>
      <c r="H95" s="23"/>
      <c r="I95" s="23"/>
    </row>
    <row r="96" spans="1:9" ht="15">
      <c r="A96" s="3"/>
      <c r="B96" s="22"/>
      <c r="C96" s="3"/>
      <c r="D96" s="25"/>
      <c r="E96" s="32"/>
      <c r="F96" s="23"/>
      <c r="G96" s="23"/>
      <c r="H96" s="23"/>
      <c r="I96" s="23"/>
    </row>
    <row r="97" spans="1:9" ht="15">
      <c r="A97" s="33"/>
      <c r="B97" s="3"/>
      <c r="C97" s="3"/>
      <c r="D97" s="25"/>
      <c r="E97" s="23"/>
      <c r="F97" s="23"/>
      <c r="G97" s="24"/>
      <c r="H97" s="23"/>
      <c r="I97" s="23"/>
    </row>
    <row r="98" spans="1:9" ht="15">
      <c r="A98" s="22"/>
      <c r="B98" s="3"/>
      <c r="C98" s="3"/>
      <c r="D98" s="25"/>
      <c r="E98" s="23"/>
      <c r="F98" s="23"/>
      <c r="G98" s="23"/>
      <c r="H98" s="23"/>
      <c r="I98" s="23"/>
    </row>
    <row r="99" spans="1:9" ht="15">
      <c r="A99" s="22"/>
      <c r="B99" s="3"/>
      <c r="C99" s="3"/>
      <c r="D99" s="25"/>
      <c r="E99" s="23"/>
      <c r="F99" s="23"/>
      <c r="G99" s="24"/>
      <c r="H99" s="24"/>
      <c r="I99" s="23"/>
    </row>
    <row r="100" spans="1:9" ht="15">
      <c r="A100" s="33"/>
      <c r="B100" s="3"/>
      <c r="C100" s="3"/>
      <c r="D100" s="25"/>
      <c r="E100" s="23"/>
      <c r="F100" s="23"/>
      <c r="G100" s="24"/>
      <c r="H100" s="24"/>
      <c r="I100" s="23"/>
    </row>
  </sheetData>
  <mergeCells count="3">
    <mergeCell ref="A1:I1"/>
    <mergeCell ref="A55:I55"/>
    <mergeCell ref="A56:I56"/>
  </mergeCells>
  <pageMargins left="0.70866141732283461" right="0.70866141732283461" top="0.74803149606299213" bottom="0.74803149606299213" header="0.31496062992125984" footer="0.31496062992125984"/>
  <pageSetup paperSize="9" scale="94" fitToHeight="0" orientation="portrait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cols>
    <col min="1" max="1024" width="7.84375" customWidth="1"/>
    <col min="1025" max="1025" width="8.94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cols>
    <col min="1" max="1024" width="7.84375" customWidth="1"/>
    <col min="1025" max="1025" width="8.94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7:L28"/>
  <sheetViews>
    <sheetView workbookViewId="0"/>
  </sheetViews>
  <sheetFormatPr defaultRowHeight="13.5"/>
  <cols>
    <col min="1" max="1024" width="7.84375" customWidth="1"/>
    <col min="1025" max="1025" width="8.94921875" customWidth="1"/>
  </cols>
  <sheetData>
    <row r="27" spans="1:12" ht="15">
      <c r="A27" s="174" t="s">
        <v>70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</row>
    <row r="28" spans="1:12" ht="15">
      <c r="A28" s="175" t="s">
        <v>71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</sheetData>
  <mergeCells count="2">
    <mergeCell ref="A27:L27"/>
    <mergeCell ref="A28:L2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49"/>
  <sheetViews>
    <sheetView workbookViewId="0">
      <selection activeCell="S35" sqref="S35"/>
    </sheetView>
  </sheetViews>
  <sheetFormatPr defaultRowHeight="13.5"/>
  <cols>
    <col min="1" max="1" width="2.44921875" style="1" customWidth="1"/>
    <col min="2" max="4" width="8.703125" style="1" customWidth="1"/>
    <col min="5" max="5" width="16.42578125" style="1" customWidth="1"/>
    <col min="6" max="6" width="1.9609375" style="1" customWidth="1"/>
    <col min="7" max="7" width="8.578125" style="1" customWidth="1"/>
    <col min="8" max="8" width="7.4765625" style="1" customWidth="1"/>
    <col min="9" max="9" width="7.72265625" style="1" customWidth="1"/>
    <col min="10" max="10" width="8.08984375" style="1" customWidth="1"/>
    <col min="11" max="11" width="10.54296875" style="1" customWidth="1"/>
    <col min="12" max="12" width="8.703125" style="1" customWidth="1"/>
    <col min="13" max="1024" width="8.94921875" style="1" customWidth="1"/>
    <col min="1025" max="1025" width="8.94921875" customWidth="1"/>
  </cols>
  <sheetData>
    <row r="1" spans="1:12" ht="13.9" customHeight="1">
      <c r="A1" s="172" t="s">
        <v>70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3.9" customHeight="1">
      <c r="A2" s="173" t="s">
        <v>133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5">
      <c r="A3" s="35" t="s">
        <v>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">
      <c r="A5" s="9">
        <v>1</v>
      </c>
      <c r="B5" s="9" t="s">
        <v>73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>
      <c r="A6" s="9"/>
      <c r="B6" s="9" t="s">
        <v>74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>
      <c r="A7" s="9">
        <v>2</v>
      </c>
      <c r="B7" s="9" t="s">
        <v>75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">
      <c r="A8" s="9"/>
      <c r="B8" s="15"/>
      <c r="C8" s="3"/>
      <c r="D8" s="3"/>
      <c r="E8" s="3"/>
      <c r="F8" s="7"/>
      <c r="G8" s="36" t="s">
        <v>76</v>
      </c>
      <c r="H8" s="37"/>
      <c r="I8" s="10"/>
      <c r="J8" s="10"/>
      <c r="K8" s="38" t="s">
        <v>76</v>
      </c>
      <c r="L8" s="9"/>
    </row>
    <row r="9" spans="1:12" ht="15">
      <c r="A9" s="9"/>
      <c r="B9" s="30"/>
      <c r="C9" s="30"/>
      <c r="D9" s="31"/>
      <c r="E9" s="31"/>
      <c r="F9" s="4"/>
      <c r="G9" s="39" t="s">
        <v>77</v>
      </c>
      <c r="H9" s="36" t="s">
        <v>78</v>
      </c>
      <c r="I9" s="38" t="s">
        <v>79</v>
      </c>
      <c r="J9" s="38" t="s">
        <v>80</v>
      </c>
      <c r="K9" s="39" t="s">
        <v>81</v>
      </c>
      <c r="L9" s="9"/>
    </row>
    <row r="10" spans="1:12" ht="15">
      <c r="A10" s="9"/>
      <c r="B10" s="30"/>
      <c r="C10" s="30"/>
      <c r="D10" s="31"/>
      <c r="E10" s="31"/>
      <c r="F10" s="7"/>
      <c r="G10" s="36">
        <v>2021</v>
      </c>
      <c r="H10" s="40"/>
      <c r="I10" s="38"/>
      <c r="J10" s="38"/>
      <c r="K10" s="38">
        <v>2021</v>
      </c>
      <c r="L10" s="9"/>
    </row>
    <row r="11" spans="1:12" ht="15">
      <c r="A11" s="9"/>
      <c r="B11" s="30"/>
      <c r="C11" s="30"/>
      <c r="D11" s="31"/>
      <c r="E11" s="31"/>
      <c r="F11" s="7"/>
      <c r="G11" s="7" t="s">
        <v>9</v>
      </c>
      <c r="H11" s="7" t="s">
        <v>9</v>
      </c>
      <c r="I11" s="8" t="s">
        <v>9</v>
      </c>
      <c r="J11" s="8"/>
      <c r="K11" s="8" t="s">
        <v>9</v>
      </c>
      <c r="L11" s="9"/>
    </row>
    <row r="12" spans="1:12" ht="15">
      <c r="A12" s="9"/>
      <c r="B12" s="41" t="s">
        <v>82</v>
      </c>
      <c r="C12" s="3"/>
      <c r="D12" s="3"/>
      <c r="E12" s="3"/>
      <c r="F12" s="5"/>
      <c r="G12" s="5"/>
      <c r="H12" s="5"/>
      <c r="I12" s="6"/>
      <c r="J12" s="6"/>
      <c r="K12" s="6"/>
      <c r="L12" s="9"/>
    </row>
    <row r="13" spans="1:12" ht="15">
      <c r="A13" s="9"/>
      <c r="B13" s="6" t="s">
        <v>83</v>
      </c>
      <c r="C13" s="6"/>
      <c r="D13" s="15"/>
      <c r="E13" s="15"/>
      <c r="F13" s="5"/>
      <c r="G13" s="5">
        <v>5755</v>
      </c>
      <c r="H13" s="5">
        <v>0</v>
      </c>
      <c r="I13" s="5">
        <v>0</v>
      </c>
      <c r="J13" s="5"/>
      <c r="K13" s="5">
        <f>SUM(G13+H13-I13)</f>
        <v>5755</v>
      </c>
      <c r="L13" s="9"/>
    </row>
    <row r="14" spans="1:12" ht="15">
      <c r="A14" s="9"/>
      <c r="B14" s="6" t="s">
        <v>84</v>
      </c>
      <c r="C14" s="6"/>
      <c r="D14" s="15"/>
      <c r="E14" s="15"/>
      <c r="F14" s="5"/>
      <c r="G14" s="5">
        <v>35181</v>
      </c>
      <c r="H14" s="5">
        <f>220+4967</f>
        <v>5187</v>
      </c>
      <c r="I14" s="5">
        <v>5063</v>
      </c>
      <c r="J14" s="5"/>
      <c r="K14" s="5">
        <f>SUM(G14+H14-I14)+J14</f>
        <v>35305</v>
      </c>
      <c r="L14" s="9"/>
    </row>
    <row r="15" spans="1:12" ht="15">
      <c r="A15" s="9"/>
      <c r="B15" s="15" t="s">
        <v>85</v>
      </c>
      <c r="C15" s="15"/>
      <c r="D15" s="3"/>
      <c r="E15" s="3"/>
      <c r="F15" s="5"/>
      <c r="G15" s="5">
        <v>9657</v>
      </c>
      <c r="H15" s="5">
        <f>201+278+50</f>
        <v>529</v>
      </c>
      <c r="I15" s="5">
        <v>1200</v>
      </c>
      <c r="J15" s="5"/>
      <c r="K15" s="5">
        <f>SUM(G15+H15-I15)</f>
        <v>8986</v>
      </c>
      <c r="L15" s="9"/>
    </row>
    <row r="16" spans="1:12" ht="15">
      <c r="A16" s="9"/>
      <c r="B16" s="15" t="s">
        <v>86</v>
      </c>
      <c r="C16" s="15"/>
      <c r="D16" s="3"/>
      <c r="E16" s="3"/>
      <c r="F16" s="5"/>
      <c r="G16" s="5">
        <v>1316</v>
      </c>
      <c r="H16" s="5">
        <f>30+232.69</f>
        <v>262.69</v>
      </c>
      <c r="I16" s="5">
        <v>0</v>
      </c>
      <c r="J16" s="5"/>
      <c r="K16" s="5">
        <f>SUM(G16+H16-I16)</f>
        <v>1578.69</v>
      </c>
      <c r="L16" s="9"/>
    </row>
    <row r="17" spans="1:13" ht="15">
      <c r="A17" s="9"/>
      <c r="B17" s="42"/>
      <c r="C17" s="3"/>
      <c r="D17" s="3"/>
      <c r="E17" s="3"/>
      <c r="F17" s="5"/>
      <c r="G17" s="11">
        <f>SUM(G13:G16)</f>
        <v>51909</v>
      </c>
      <c r="H17" s="11">
        <f>SUM(H13:H16)</f>
        <v>5978.69</v>
      </c>
      <c r="I17" s="11">
        <f>SUM(I13:I16)</f>
        <v>6263</v>
      </c>
      <c r="J17" s="11">
        <f>SUM(J13:J16)</f>
        <v>0</v>
      </c>
      <c r="K17" s="11">
        <f>SUM(K13:K16)</f>
        <v>51624.69</v>
      </c>
      <c r="L17" s="9"/>
    </row>
    <row r="18" spans="1:13" ht="15">
      <c r="A18" s="9"/>
      <c r="B18" s="41" t="s">
        <v>88</v>
      </c>
      <c r="C18" s="3"/>
      <c r="D18" s="3"/>
      <c r="E18" s="3"/>
      <c r="F18" s="5"/>
      <c r="G18" s="5"/>
      <c r="H18" s="5"/>
      <c r="I18" s="5"/>
      <c r="J18" s="5"/>
      <c r="K18" s="19"/>
      <c r="L18" s="9"/>
    </row>
    <row r="19" spans="1:13" ht="15">
      <c r="A19" s="9"/>
      <c r="B19" s="15" t="s">
        <v>87</v>
      </c>
      <c r="C19" s="3"/>
      <c r="D19" s="3"/>
      <c r="E19" s="3"/>
      <c r="F19" s="5"/>
      <c r="G19" s="5">
        <v>1208</v>
      </c>
      <c r="H19" s="5">
        <v>240</v>
      </c>
      <c r="I19" s="5"/>
      <c r="J19" s="5"/>
      <c r="K19" s="5">
        <f>SUM(G19+H19-I19)</f>
        <v>1448</v>
      </c>
      <c r="L19" s="9"/>
    </row>
    <row r="20" spans="1:13" ht="15">
      <c r="A20" s="9"/>
      <c r="B20" s="15" t="s">
        <v>89</v>
      </c>
      <c r="C20" s="15"/>
      <c r="D20" s="3"/>
      <c r="E20" s="3"/>
      <c r="F20" s="43"/>
      <c r="G20" s="5">
        <v>8465</v>
      </c>
      <c r="H20" s="5">
        <v>0</v>
      </c>
      <c r="I20" s="5">
        <v>0</v>
      </c>
      <c r="J20" s="5"/>
      <c r="K20" s="5">
        <f>SUM(G20+H20-I20)</f>
        <v>8465</v>
      </c>
      <c r="L20" s="9"/>
    </row>
    <row r="21" spans="1:13" ht="15">
      <c r="A21" s="9"/>
      <c r="B21" s="15" t="s">
        <v>90</v>
      </c>
      <c r="C21" s="15"/>
      <c r="D21" s="3"/>
      <c r="E21" s="3"/>
      <c r="F21" s="43"/>
      <c r="G21" s="5">
        <v>35747</v>
      </c>
      <c r="H21" s="5">
        <f>4693+1620+3040</f>
        <v>9353</v>
      </c>
      <c r="I21" s="5">
        <f>1350+260</f>
        <v>1610</v>
      </c>
      <c r="J21" s="5">
        <v>0</v>
      </c>
      <c r="K21" s="5">
        <f>SUM(G21+H21-I21+ J21)</f>
        <v>43490</v>
      </c>
      <c r="L21" s="9"/>
    </row>
    <row r="22" spans="1:13" ht="15">
      <c r="A22" s="9"/>
      <c r="B22" s="15" t="s">
        <v>91</v>
      </c>
      <c r="C22" s="15"/>
      <c r="D22" s="3"/>
      <c r="E22" s="3"/>
      <c r="F22" s="43"/>
      <c r="G22" s="5">
        <v>10000</v>
      </c>
      <c r="H22" s="5">
        <v>0</v>
      </c>
      <c r="I22" s="5">
        <v>0</v>
      </c>
      <c r="J22" s="5">
        <v>0</v>
      </c>
      <c r="K22" s="5">
        <f>SUM(G22+H22-I22)</f>
        <v>10000</v>
      </c>
      <c r="L22" s="9"/>
    </row>
    <row r="23" spans="1:13" ht="15">
      <c r="A23" s="9"/>
      <c r="B23" s="14" t="s">
        <v>92</v>
      </c>
      <c r="C23" s="15"/>
      <c r="D23" s="3"/>
      <c r="E23" s="3"/>
      <c r="F23" s="43"/>
      <c r="G23" s="5">
        <v>78124</v>
      </c>
      <c r="H23" s="5">
        <f>45659+6568</f>
        <v>52227</v>
      </c>
      <c r="I23" s="5">
        <v>52695</v>
      </c>
      <c r="J23" s="5"/>
      <c r="K23" s="5">
        <f>SUM(G23+H23-I23+J23)</f>
        <v>77656</v>
      </c>
      <c r="L23" s="9"/>
    </row>
    <row r="24" spans="1:13" ht="15">
      <c r="A24" s="9"/>
      <c r="B24" s="3"/>
      <c r="C24" s="15"/>
      <c r="D24" s="3"/>
      <c r="E24" s="3"/>
      <c r="F24" s="43"/>
      <c r="G24" s="12">
        <f>SUM(G19:G23)</f>
        <v>133544</v>
      </c>
      <c r="H24" s="12">
        <f>SUM(H19:H23)</f>
        <v>61820</v>
      </c>
      <c r="I24" s="12">
        <f>SUM(I19:I23)</f>
        <v>54305</v>
      </c>
      <c r="J24" s="12">
        <f>SUM(J19:J23)</f>
        <v>0</v>
      </c>
      <c r="K24" s="12">
        <f>SUM(K19:K23)</f>
        <v>141059</v>
      </c>
      <c r="L24" s="9"/>
      <c r="M24" s="44"/>
    </row>
    <row r="25" spans="1:13" ht="15">
      <c r="A25" s="9"/>
      <c r="B25" s="14" t="s">
        <v>93</v>
      </c>
      <c r="C25" s="3"/>
      <c r="D25" s="3"/>
      <c r="E25" s="3"/>
      <c r="F25" s="5"/>
      <c r="G25" s="11">
        <v>185453</v>
      </c>
      <c r="H25" s="45"/>
      <c r="I25" s="45"/>
      <c r="J25" s="45"/>
      <c r="K25" s="11">
        <f>K17+K24</f>
        <v>192683.69</v>
      </c>
      <c r="L25" s="9"/>
      <c r="M25" s="44"/>
    </row>
    <row r="26" spans="1:13" ht="15">
      <c r="A26" s="9"/>
      <c r="B26" s="14"/>
      <c r="C26" s="3"/>
      <c r="D26" s="3"/>
      <c r="E26" s="3"/>
      <c r="F26" s="5"/>
      <c r="G26" s="51"/>
      <c r="H26" s="52"/>
      <c r="I26" s="52"/>
      <c r="J26" s="52"/>
      <c r="K26" s="53"/>
      <c r="L26" s="9"/>
      <c r="M26" s="44"/>
    </row>
    <row r="27" spans="1:13" ht="15">
      <c r="A27" s="9"/>
      <c r="B27" s="14" t="s">
        <v>143</v>
      </c>
      <c r="C27" s="3"/>
      <c r="D27" s="3"/>
      <c r="E27" s="3"/>
      <c r="F27" s="5"/>
      <c r="G27" s="51">
        <v>1042</v>
      </c>
      <c r="H27" s="51">
        <v>345</v>
      </c>
      <c r="I27" s="51">
        <v>1159</v>
      </c>
      <c r="J27" s="52"/>
      <c r="K27" s="51">
        <f>G27+H27-I27</f>
        <v>228</v>
      </c>
      <c r="L27" s="9"/>
      <c r="M27" s="44"/>
    </row>
    <row r="28" spans="1:13" ht="15">
      <c r="A28" s="9"/>
      <c r="L28" s="9"/>
    </row>
    <row r="29" spans="1:13" ht="15">
      <c r="B29" s="9" t="s">
        <v>142</v>
      </c>
      <c r="C29" s="9"/>
      <c r="D29" s="9"/>
      <c r="E29" s="9"/>
      <c r="F29" s="9"/>
      <c r="G29" s="9"/>
      <c r="H29" s="9"/>
      <c r="I29" s="9"/>
      <c r="J29" s="9"/>
      <c r="K29" s="9"/>
    </row>
    <row r="30" spans="1:13" ht="15">
      <c r="B30" s="9" t="s">
        <v>94</v>
      </c>
      <c r="C30" s="9"/>
      <c r="D30" s="9"/>
      <c r="E30" s="9"/>
      <c r="F30" s="9"/>
      <c r="G30" s="9"/>
      <c r="H30" s="9"/>
      <c r="I30" s="9"/>
      <c r="J30" s="9"/>
      <c r="K30" s="9"/>
    </row>
    <row r="31" spans="1:13" ht="15">
      <c r="B31" s="9" t="s">
        <v>157</v>
      </c>
      <c r="C31" s="9"/>
      <c r="D31" s="9"/>
      <c r="E31" s="9"/>
      <c r="F31" s="9"/>
      <c r="G31" s="9"/>
      <c r="H31" s="9"/>
      <c r="I31" s="9"/>
      <c r="J31" s="9"/>
      <c r="K31" s="9"/>
    </row>
    <row r="32" spans="1:13" ht="15">
      <c r="B32" s="9" t="s">
        <v>95</v>
      </c>
      <c r="C32" s="9"/>
      <c r="D32" s="9"/>
      <c r="E32" s="9"/>
      <c r="F32" s="9"/>
      <c r="G32" s="9"/>
      <c r="H32" s="9"/>
      <c r="I32" s="9"/>
      <c r="J32" s="9"/>
      <c r="K32" s="9"/>
    </row>
    <row r="33" spans="2:11" ht="15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ht="15">
      <c r="K34" s="9"/>
    </row>
    <row r="35" spans="2:11" ht="15">
      <c r="K35" s="9"/>
    </row>
    <row r="36" spans="2:11" ht="15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2:11" ht="15">
      <c r="B37" s="9" t="s">
        <v>96</v>
      </c>
      <c r="C37" s="9"/>
      <c r="D37" s="9"/>
      <c r="E37" s="9"/>
      <c r="F37" s="9"/>
      <c r="G37" s="9"/>
      <c r="H37" s="9"/>
      <c r="I37" s="9"/>
      <c r="J37" s="9"/>
      <c r="K37" s="9"/>
    </row>
    <row r="38" spans="2:11" ht="15">
      <c r="B38" s="9" t="s">
        <v>97</v>
      </c>
      <c r="C38" s="9"/>
      <c r="D38" s="9"/>
      <c r="E38" s="9"/>
      <c r="F38" s="9"/>
      <c r="H38" s="9"/>
      <c r="I38" s="9"/>
      <c r="J38" s="9" t="s">
        <v>98</v>
      </c>
      <c r="K38" s="9"/>
    </row>
    <row r="39" spans="2:11" ht="15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1" ht="1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1" ht="15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11" ht="15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11" ht="15">
      <c r="B43" s="9" t="s">
        <v>99</v>
      </c>
      <c r="C43" s="9"/>
      <c r="D43" s="9"/>
      <c r="E43" s="9"/>
      <c r="F43" s="9"/>
      <c r="G43" s="9"/>
      <c r="H43" s="9"/>
      <c r="I43" s="9"/>
      <c r="J43" s="9" t="s">
        <v>98</v>
      </c>
      <c r="K43" s="9"/>
    </row>
    <row r="44" spans="2:11" ht="15">
      <c r="B44" s="9" t="s">
        <v>100</v>
      </c>
      <c r="C44" s="9"/>
      <c r="D44" s="9"/>
      <c r="E44" s="9"/>
      <c r="F44" s="9"/>
      <c r="G44" s="9"/>
      <c r="H44" s="9"/>
      <c r="I44" s="9"/>
      <c r="J44" s="9"/>
      <c r="K44" s="9"/>
    </row>
    <row r="45" spans="2:11" ht="15">
      <c r="K45" s="9"/>
    </row>
    <row r="46" spans="2:11" ht="15">
      <c r="K46" s="9"/>
    </row>
    <row r="48" spans="2:11" ht="15">
      <c r="B48" s="9" t="s">
        <v>101</v>
      </c>
      <c r="C48" s="9"/>
      <c r="D48" s="9"/>
      <c r="E48" s="9"/>
      <c r="F48" s="9"/>
      <c r="G48" s="9"/>
      <c r="H48" s="9"/>
      <c r="I48" s="9"/>
      <c r="J48" s="9"/>
    </row>
    <row r="49" spans="2:10" ht="15">
      <c r="B49" s="9" t="s">
        <v>102</v>
      </c>
      <c r="C49" s="9"/>
      <c r="D49" s="9"/>
      <c r="E49" s="9"/>
      <c r="F49" s="9"/>
      <c r="H49" s="9"/>
      <c r="I49" s="9"/>
      <c r="J49" s="9" t="s">
        <v>98</v>
      </c>
    </row>
  </sheetData>
  <mergeCells count="2">
    <mergeCell ref="A1:L1"/>
    <mergeCell ref="A2:L2"/>
  </mergeCells>
  <pageMargins left="0.42913385826771699" right="7.8346456692913402E-2" top="1.0629921259842523" bottom="0.78740157480315009" header="0.6692913385826772" footer="0.39370078740157505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MJ56"/>
  <sheetViews>
    <sheetView topLeftCell="A29" workbookViewId="0">
      <selection activeCell="A56" sqref="A56"/>
    </sheetView>
  </sheetViews>
  <sheetFormatPr defaultRowHeight="13.5"/>
  <cols>
    <col min="1" max="8" width="8.703125" style="46" customWidth="1"/>
    <col min="9" max="9" width="8.94921875" style="1" customWidth="1"/>
    <col min="10" max="10" width="9.4375" style="1" customWidth="1"/>
    <col min="11" max="1024" width="8.94921875" style="1" customWidth="1"/>
    <col min="1025" max="1025" width="8.94921875" customWidth="1"/>
  </cols>
  <sheetData>
    <row r="3" spans="1:1">
      <c r="A3" s="47" t="s">
        <v>103</v>
      </c>
    </row>
    <row r="4" spans="1:1">
      <c r="A4" s="47" t="s">
        <v>104</v>
      </c>
    </row>
    <row r="5" spans="1:1">
      <c r="A5" s="47"/>
    </row>
    <row r="6" spans="1:1">
      <c r="A6" s="46" t="s">
        <v>144</v>
      </c>
    </row>
    <row r="7" spans="1:1">
      <c r="A7" s="46" t="s">
        <v>105</v>
      </c>
    </row>
    <row r="9" spans="1:1">
      <c r="A9" s="47" t="s">
        <v>106</v>
      </c>
    </row>
    <row r="11" spans="1:1">
      <c r="A11" s="46" t="s">
        <v>107</v>
      </c>
    </row>
    <row r="12" spans="1:1">
      <c r="A12" s="46" t="s">
        <v>108</v>
      </c>
    </row>
    <row r="13" spans="1:1">
      <c r="A13" s="46" t="s">
        <v>109</v>
      </c>
    </row>
    <row r="15" spans="1:1">
      <c r="A15" s="46" t="s">
        <v>110</v>
      </c>
    </row>
    <row r="16" spans="1:1">
      <c r="A16" s="46" t="s">
        <v>111</v>
      </c>
    </row>
    <row r="18" spans="1:1">
      <c r="A18" s="46" t="s">
        <v>112</v>
      </c>
    </row>
    <row r="19" spans="1:1">
      <c r="A19" s="46" t="s">
        <v>113</v>
      </c>
    </row>
    <row r="20" spans="1:1">
      <c r="A20" s="48"/>
    </row>
    <row r="21" spans="1:1">
      <c r="A21" s="46" t="s">
        <v>114</v>
      </c>
    </row>
    <row r="23" spans="1:1">
      <c r="A23" s="47" t="s">
        <v>115</v>
      </c>
    </row>
    <row r="25" spans="1:1">
      <c r="A25" s="46" t="s">
        <v>116</v>
      </c>
    </row>
    <row r="27" spans="1:1">
      <c r="A27" s="46" t="s">
        <v>117</v>
      </c>
    </row>
    <row r="28" spans="1:1">
      <c r="A28" s="46" t="s">
        <v>118</v>
      </c>
    </row>
    <row r="29" spans="1:1">
      <c r="A29" s="46" t="s">
        <v>119</v>
      </c>
    </row>
    <row r="30" spans="1:1">
      <c r="A30" s="48" t="s">
        <v>120</v>
      </c>
    </row>
    <row r="31" spans="1:1">
      <c r="A31" s="46" t="s">
        <v>121</v>
      </c>
    </row>
    <row r="33" spans="1:2">
      <c r="A33" s="47" t="s">
        <v>122</v>
      </c>
    </row>
    <row r="35" spans="1:2">
      <c r="A35" s="46" t="s">
        <v>123</v>
      </c>
    </row>
    <row r="37" spans="1:2">
      <c r="A37" s="49">
        <v>1</v>
      </c>
      <c r="B37" s="46" t="s">
        <v>124</v>
      </c>
    </row>
    <row r="38" spans="1:2">
      <c r="B38" s="46" t="s">
        <v>125</v>
      </c>
    </row>
    <row r="39" spans="1:2">
      <c r="B39" s="46" t="s">
        <v>126</v>
      </c>
    </row>
    <row r="41" spans="1:2">
      <c r="A41" s="46">
        <v>2</v>
      </c>
      <c r="B41" s="46" t="s">
        <v>127</v>
      </c>
    </row>
    <row r="42" spans="1:2">
      <c r="B42" s="46" t="s">
        <v>128</v>
      </c>
    </row>
    <row r="48" spans="1:2" ht="15">
      <c r="A48" s="54" t="s">
        <v>145</v>
      </c>
    </row>
    <row r="50" spans="1:1" ht="15">
      <c r="A50" s="55" t="s">
        <v>146</v>
      </c>
    </row>
    <row r="51" spans="1:1" ht="15">
      <c r="A51" s="54" t="s">
        <v>147</v>
      </c>
    </row>
    <row r="52" spans="1:1" ht="15">
      <c r="A52" s="54" t="s">
        <v>148</v>
      </c>
    </row>
    <row r="53" spans="1:1" ht="15">
      <c r="A53" s="54" t="s">
        <v>149</v>
      </c>
    </row>
    <row r="54" spans="1:1" ht="15">
      <c r="A54" s="54" t="s">
        <v>150</v>
      </c>
    </row>
    <row r="56" spans="1:1" ht="15">
      <c r="A56" s="54" t="s">
        <v>98</v>
      </c>
    </row>
  </sheetData>
  <pageMargins left="0.42913385826771699" right="7.8346456692913402E-2" top="0.98385826771653595" bottom="0.78740157480315009" header="0.59015748031496096" footer="0.39370078740157505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Sheet5</vt:lpstr>
      <vt:lpstr>Sheet6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Plumb</cp:lastModifiedBy>
  <cp:revision>9</cp:revision>
  <cp:lastPrinted>2022-03-29T18:13:49Z</cp:lastPrinted>
  <dcterms:created xsi:type="dcterms:W3CDTF">2020-03-18T21:36:00Z</dcterms:created>
  <dcterms:modified xsi:type="dcterms:W3CDTF">2022-03-29T18:16:48Z</dcterms:modified>
</cp:coreProperties>
</file>